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D23A5F3E-B5A6-4709-88C0-E80FA88F69F1}" xr6:coauthVersionLast="47" xr6:coauthVersionMax="47" xr10:uidLastSave="{00000000-0000-0000-0000-000000000000}"/>
  <bookViews>
    <workbookView xWindow="-108" yWindow="-108" windowWidth="30936" windowHeight="16896" activeTab="2" xr2:uid="{00000000-000D-0000-FFFF-FFFF00000000}"/>
  </bookViews>
  <sheets>
    <sheet name="Rekapitulace stavby" sheetId="1" r:id="rId1"/>
    <sheet name="01 - Svislé zápory, kotvy" sheetId="2" r:id="rId2"/>
    <sheet name="02 - Obrubní pasy" sheetId="3" r:id="rId3"/>
    <sheet name="03 - Vedlejší rozpočtové" sheetId="4" r:id="rId4"/>
  </sheets>
  <definedNames>
    <definedName name="_xlnm._FilterDatabase" localSheetId="1" hidden="1">'01 - Svislé zápory, kotvy'!$C$121:$K$182</definedName>
    <definedName name="_xlnm._FilterDatabase" localSheetId="2" hidden="1">'02 - Obrubní pasy'!$C$128:$K$321</definedName>
    <definedName name="_xlnm._FilterDatabase" localSheetId="3" hidden="1">'03 - Vedlejší rozpočtové'!$C$121:$K$140</definedName>
    <definedName name="_xlnm.Print_Titles" localSheetId="1">'01 - Svislé zápory, kotvy'!$121:$121</definedName>
    <definedName name="_xlnm.Print_Titles" localSheetId="2">'02 - Obrubní pasy'!$128:$128</definedName>
    <definedName name="_xlnm.Print_Titles" localSheetId="3">'03 - Vedlejší rozpočtové'!$121:$121</definedName>
    <definedName name="_xlnm.Print_Titles" localSheetId="0">'Rekapitulace stavby'!$92:$92</definedName>
    <definedName name="_xlnm.Print_Area" localSheetId="1">'01 - Svislé zápory, kotvy'!$C$4:$J$76,'01 - Svislé zápory, kotvy'!$C$82:$J$103,'01 - Svislé zápory, kotvy'!$C$109:$K$182</definedName>
    <definedName name="_xlnm.Print_Area" localSheetId="2">'02 - Obrubní pasy'!$C$4:$J$76,'02 - Obrubní pasy'!$C$82:$J$110,'02 - Obrubní pasy'!$C$116:$K$321</definedName>
    <definedName name="_xlnm.Print_Area" localSheetId="3">'03 - Vedlejší rozpočtové'!$C$4:$J$76,'03 - Vedlejší rozpočtové'!$C$82:$J$103,'03 - Vedlejší rozpočtové'!$C$109:$K$140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71" i="3" l="1"/>
  <c r="J273" i="3"/>
  <c r="J267" i="3"/>
  <c r="J166" i="2" l="1"/>
  <c r="J275" i="3" l="1"/>
  <c r="J270" i="3" s="1"/>
  <c r="J162" i="2"/>
  <c r="J129" i="2"/>
  <c r="J309" i="3"/>
  <c r="J308" i="3"/>
  <c r="J307" i="3"/>
  <c r="J306" i="3"/>
  <c r="J305" i="3"/>
  <c r="J304" i="3"/>
  <c r="J295" i="3"/>
  <c r="J294" i="3"/>
  <c r="J293" i="3"/>
  <c r="J292" i="3"/>
  <c r="J291" i="3" l="1"/>
  <c r="J142" i="2"/>
  <c r="J171" i="2"/>
  <c r="J169" i="2"/>
  <c r="J168" i="2"/>
  <c r="J164" i="2"/>
  <c r="J163" i="2"/>
  <c r="J156" i="2"/>
  <c r="J154" i="2"/>
  <c r="J151" i="2"/>
  <c r="J150" i="2"/>
  <c r="J147" i="2"/>
  <c r="J145" i="2"/>
  <c r="J130" i="2"/>
  <c r="J127" i="2"/>
  <c r="J106" i="3" l="1"/>
  <c r="J255" i="3"/>
  <c r="J265" i="3"/>
  <c r="J264" i="3"/>
  <c r="J262" i="3"/>
  <c r="J260" i="3"/>
  <c r="J258" i="3"/>
  <c r="J257" i="3" l="1"/>
  <c r="J254" i="3"/>
  <c r="J253" i="3"/>
  <c r="J252" i="3"/>
  <c r="J310" i="3"/>
  <c r="J296" i="3"/>
  <c r="J207" i="3"/>
  <c r="J234" i="3"/>
  <c r="J233" i="3"/>
  <c r="J232" i="3"/>
  <c r="J230" i="3"/>
  <c r="J228" i="3"/>
  <c r="J226" i="3"/>
  <c r="J224" i="3"/>
  <c r="J223" i="3"/>
  <c r="J222" i="3"/>
  <c r="J189" i="3"/>
  <c r="J283" i="3"/>
  <c r="J282" i="3"/>
  <c r="J281" i="3"/>
  <c r="J280" i="3"/>
  <c r="J278" i="3"/>
  <c r="J204" i="3"/>
  <c r="J199" i="3"/>
  <c r="J197" i="3"/>
  <c r="J182" i="3"/>
  <c r="J251" i="3" l="1"/>
  <c r="J277" i="3"/>
  <c r="J287" i="3" l="1"/>
  <c r="J286" i="3" s="1"/>
  <c r="J180" i="3"/>
  <c r="J179" i="3"/>
  <c r="J178" i="3"/>
  <c r="J176" i="3"/>
  <c r="J174" i="3"/>
  <c r="J173" i="3"/>
  <c r="J171" i="3"/>
  <c r="J170" i="3"/>
  <c r="J168" i="3"/>
  <c r="J166" i="3"/>
  <c r="J164" i="3"/>
  <c r="J162" i="3"/>
  <c r="J160" i="3"/>
  <c r="J158" i="3"/>
  <c r="J152" i="3"/>
  <c r="J151" i="3"/>
  <c r="J155" i="3"/>
  <c r="J150" i="3"/>
  <c r="J149" i="3"/>
  <c r="J145" i="3" l="1"/>
  <c r="J143" i="3" l="1"/>
  <c r="J141" i="3"/>
  <c r="J139" i="3"/>
  <c r="J214" i="3" l="1"/>
  <c r="J212" i="3"/>
  <c r="J211" i="3"/>
  <c r="J210" i="3"/>
  <c r="J321" i="3"/>
  <c r="J246" i="3"/>
  <c r="J248" i="3"/>
  <c r="J247" i="3"/>
  <c r="J244" i="3" l="1"/>
  <c r="J239" i="3" l="1"/>
  <c r="J237" i="3"/>
  <c r="J243" i="3"/>
  <c r="J241" i="3"/>
  <c r="J134" i="3"/>
  <c r="J236" i="3" l="1"/>
  <c r="J37" i="4"/>
  <c r="J36" i="4"/>
  <c r="AY97" i="1" s="1"/>
  <c r="J35" i="4"/>
  <c r="AX97" i="1"/>
  <c r="BI137" i="4"/>
  <c r="BH137" i="4"/>
  <c r="BG137" i="4"/>
  <c r="BF137" i="4"/>
  <c r="T137" i="4"/>
  <c r="T136" i="4" s="1"/>
  <c r="R137" i="4"/>
  <c r="R136" i="4" s="1"/>
  <c r="P137" i="4"/>
  <c r="P136" i="4"/>
  <c r="BI134" i="4"/>
  <c r="BH134" i="4"/>
  <c r="BG134" i="4"/>
  <c r="BF134" i="4"/>
  <c r="T134" i="4"/>
  <c r="T133" i="4"/>
  <c r="R134" i="4"/>
  <c r="R133" i="4"/>
  <c r="P134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T124" i="4" s="1"/>
  <c r="R125" i="4"/>
  <c r="R124" i="4" s="1"/>
  <c r="P125" i="4"/>
  <c r="P124" i="4" s="1"/>
  <c r="F119" i="4"/>
  <c r="J118" i="4"/>
  <c r="F118" i="4"/>
  <c r="F116" i="4"/>
  <c r="E114" i="4"/>
  <c r="F92" i="4"/>
  <c r="J91" i="4"/>
  <c r="F91" i="4"/>
  <c r="F89" i="4"/>
  <c r="E87" i="4"/>
  <c r="J24" i="4"/>
  <c r="E24" i="4"/>
  <c r="J119" i="4" s="1"/>
  <c r="J23" i="4"/>
  <c r="J12" i="4"/>
  <c r="J116" i="4" s="1"/>
  <c r="E7" i="4"/>
  <c r="E112" i="4" s="1"/>
  <c r="J37" i="3"/>
  <c r="J36" i="3"/>
  <c r="AY96" i="1" s="1"/>
  <c r="J35" i="3"/>
  <c r="AX96" i="1" s="1"/>
  <c r="BI321" i="3"/>
  <c r="BH321" i="3"/>
  <c r="BG321" i="3"/>
  <c r="BF321" i="3"/>
  <c r="T321" i="3"/>
  <c r="T320" i="3" s="1"/>
  <c r="R321" i="3"/>
  <c r="R320" i="3" s="1"/>
  <c r="P321" i="3"/>
  <c r="P320" i="3" s="1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T249" i="3" s="1"/>
  <c r="R250" i="3"/>
  <c r="R249" i="3" s="1"/>
  <c r="P250" i="3"/>
  <c r="P249" i="3" s="1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08" i="3"/>
  <c r="BH208" i="3"/>
  <c r="BG208" i="3"/>
  <c r="BF208" i="3"/>
  <c r="T208" i="3"/>
  <c r="R208" i="3"/>
  <c r="P208" i="3"/>
  <c r="BI201" i="3"/>
  <c r="BH201" i="3"/>
  <c r="BG201" i="3"/>
  <c r="BF201" i="3"/>
  <c r="T201" i="3"/>
  <c r="R201" i="3"/>
  <c r="P201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56" i="3"/>
  <c r="BH156" i="3"/>
  <c r="BG156" i="3"/>
  <c r="BF156" i="3"/>
  <c r="T156" i="3"/>
  <c r="R156" i="3"/>
  <c r="P156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F126" i="3"/>
  <c r="J125" i="3"/>
  <c r="F125" i="3"/>
  <c r="F123" i="3"/>
  <c r="E121" i="3"/>
  <c r="F92" i="3"/>
  <c r="J91" i="3"/>
  <c r="F91" i="3"/>
  <c r="F89" i="3"/>
  <c r="E87" i="3"/>
  <c r="J24" i="3"/>
  <c r="E24" i="3"/>
  <c r="J126" i="3" s="1"/>
  <c r="J23" i="3"/>
  <c r="J12" i="3"/>
  <c r="J89" i="3" s="1"/>
  <c r="E7" i="3"/>
  <c r="E119" i="3" s="1"/>
  <c r="J37" i="2"/>
  <c r="J36" i="2"/>
  <c r="AY95" i="1" s="1"/>
  <c r="J35" i="2"/>
  <c r="AX95" i="1" s="1"/>
  <c r="BI182" i="2"/>
  <c r="BH182" i="2"/>
  <c r="BG182" i="2"/>
  <c r="BF182" i="2"/>
  <c r="T182" i="2"/>
  <c r="T181" i="2" s="1"/>
  <c r="T180" i="2" s="1"/>
  <c r="R182" i="2"/>
  <c r="R181" i="2" s="1"/>
  <c r="R180" i="2" s="1"/>
  <c r="P182" i="2"/>
  <c r="P181" i="2" s="1"/>
  <c r="P180" i="2" s="1"/>
  <c r="BI179" i="2"/>
  <c r="BH179" i="2"/>
  <c r="BG179" i="2"/>
  <c r="BF179" i="2"/>
  <c r="T179" i="2"/>
  <c r="T178" i="2" s="1"/>
  <c r="R179" i="2"/>
  <c r="R178" i="2" s="1"/>
  <c r="P179" i="2"/>
  <c r="P178" i="2" s="1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5" i="2"/>
  <c r="BH125" i="2"/>
  <c r="BG125" i="2"/>
  <c r="BF125" i="2"/>
  <c r="T125" i="2"/>
  <c r="R125" i="2"/>
  <c r="P125" i="2"/>
  <c r="F119" i="2"/>
  <c r="J118" i="2"/>
  <c r="F118" i="2"/>
  <c r="F116" i="2"/>
  <c r="E114" i="2"/>
  <c r="F92" i="2"/>
  <c r="J91" i="2"/>
  <c r="F91" i="2"/>
  <c r="F89" i="2"/>
  <c r="E87" i="2"/>
  <c r="J24" i="2"/>
  <c r="E24" i="2"/>
  <c r="J92" i="2" s="1"/>
  <c r="J23" i="2"/>
  <c r="J12" i="2"/>
  <c r="J116" i="2" s="1"/>
  <c r="E7" i="2"/>
  <c r="E85" i="2" s="1"/>
  <c r="L90" i="1"/>
  <c r="AM90" i="1"/>
  <c r="AM89" i="1"/>
  <c r="L89" i="1"/>
  <c r="AM87" i="1"/>
  <c r="L87" i="1"/>
  <c r="L85" i="1"/>
  <c r="L84" i="1"/>
  <c r="BK186" i="3"/>
  <c r="J137" i="3"/>
  <c r="BK182" i="2"/>
  <c r="BK179" i="2"/>
  <c r="J160" i="2"/>
  <c r="BK152" i="2"/>
  <c r="BK139" i="2"/>
  <c r="J136" i="2"/>
  <c r="BK134" i="2"/>
  <c r="BK132" i="2"/>
  <c r="J125" i="2"/>
  <c r="J316" i="3"/>
  <c r="BK254" i="3"/>
  <c r="BK253" i="3"/>
  <c r="BK252" i="3"/>
  <c r="BK250" i="3"/>
  <c r="BK237" i="3"/>
  <c r="BK220" i="3"/>
  <c r="BK193" i="3"/>
  <c r="J187" i="3"/>
  <c r="J186" i="3"/>
  <c r="J156" i="3"/>
  <c r="BK137" i="3"/>
  <c r="BK132" i="3"/>
  <c r="BK176" i="2"/>
  <c r="J174" i="2"/>
  <c r="BK149" i="2"/>
  <c r="BK143" i="2"/>
  <c r="BK136" i="2"/>
  <c r="J132" i="2"/>
  <c r="BK125" i="2"/>
  <c r="J137" i="4"/>
  <c r="BK134" i="4"/>
  <c r="J134" i="4"/>
  <c r="BK132" i="4"/>
  <c r="J132" i="4"/>
  <c r="BK131" i="4"/>
  <c r="J131" i="4"/>
  <c r="BK129" i="4"/>
  <c r="J129" i="4"/>
  <c r="BK127" i="4"/>
  <c r="J127" i="4"/>
  <c r="BK125" i="4"/>
  <c r="J125" i="4"/>
  <c r="BK319" i="3"/>
  <c r="J317" i="3"/>
  <c r="J314" i="3"/>
  <c r="J220" i="3"/>
  <c r="J216" i="3"/>
  <c r="BK208" i="3"/>
  <c r="J201" i="3"/>
  <c r="J194" i="3"/>
  <c r="J191" i="3"/>
  <c r="J185" i="3"/>
  <c r="J132" i="3"/>
  <c r="J182" i="2"/>
  <c r="BK159" i="2"/>
  <c r="J158" i="2"/>
  <c r="J143" i="2"/>
  <c r="J134" i="2"/>
  <c r="BK137" i="4"/>
  <c r="BK321" i="3"/>
  <c r="J319" i="3"/>
  <c r="BK317" i="3"/>
  <c r="BK316" i="3"/>
  <c r="BK314" i="3"/>
  <c r="J250" i="3"/>
  <c r="BK239" i="3"/>
  <c r="BK216" i="3"/>
  <c r="J208" i="3"/>
  <c r="BK201" i="3"/>
  <c r="BK194" i="3"/>
  <c r="J193" i="3"/>
  <c r="BK191" i="3"/>
  <c r="BK187" i="3"/>
  <c r="BK185" i="3"/>
  <c r="BK156" i="3"/>
  <c r="J179" i="2"/>
  <c r="J176" i="2"/>
  <c r="BK174" i="2"/>
  <c r="BK160" i="2"/>
  <c r="J159" i="2"/>
  <c r="BK158" i="2"/>
  <c r="J152" i="2"/>
  <c r="J149" i="2"/>
  <c r="J139" i="2"/>
  <c r="AS94" i="1"/>
  <c r="J173" i="2" l="1"/>
  <c r="J215" i="3"/>
  <c r="J124" i="2"/>
  <c r="J184" i="3"/>
  <c r="J131" i="3"/>
  <c r="J313" i="3"/>
  <c r="R124" i="2"/>
  <c r="BK173" i="2"/>
  <c r="J99" i="2" s="1"/>
  <c r="R184" i="3"/>
  <c r="BK215" i="3"/>
  <c r="T215" i="3"/>
  <c r="P124" i="2"/>
  <c r="T173" i="2"/>
  <c r="BK131" i="3"/>
  <c r="P131" i="3"/>
  <c r="R131" i="3"/>
  <c r="T131" i="3"/>
  <c r="BK184" i="3"/>
  <c r="P184" i="3"/>
  <c r="T184" i="3"/>
  <c r="P215" i="3"/>
  <c r="R215" i="3"/>
  <c r="BK236" i="3"/>
  <c r="J101" i="3" s="1"/>
  <c r="P236" i="3"/>
  <c r="R236" i="3"/>
  <c r="T236" i="3"/>
  <c r="BK251" i="3"/>
  <c r="J103" i="3" s="1"/>
  <c r="P251" i="3"/>
  <c r="R251" i="3"/>
  <c r="BK313" i="3"/>
  <c r="P313" i="3"/>
  <c r="R313" i="3"/>
  <c r="T313" i="3"/>
  <c r="BK126" i="4"/>
  <c r="J126" i="4" s="1"/>
  <c r="J99" i="4" s="1"/>
  <c r="P126" i="4"/>
  <c r="R126" i="4"/>
  <c r="T126" i="4"/>
  <c r="BK130" i="4"/>
  <c r="J130" i="4" s="1"/>
  <c r="J100" i="4" s="1"/>
  <c r="P130" i="4"/>
  <c r="P123" i="4" s="1"/>
  <c r="P122" i="4" s="1"/>
  <c r="AU97" i="1" s="1"/>
  <c r="R130" i="4"/>
  <c r="T130" i="4"/>
  <c r="BK124" i="2"/>
  <c r="P173" i="2"/>
  <c r="T124" i="2"/>
  <c r="R173" i="2"/>
  <c r="T251" i="3"/>
  <c r="J89" i="2"/>
  <c r="J119" i="2"/>
  <c r="BE125" i="2"/>
  <c r="BE136" i="2"/>
  <c r="E85" i="3"/>
  <c r="J123" i="3"/>
  <c r="BE132" i="3"/>
  <c r="BE193" i="3"/>
  <c r="BE194" i="3"/>
  <c r="BE201" i="3"/>
  <c r="BE237" i="3"/>
  <c r="BE317" i="3"/>
  <c r="BE319" i="3"/>
  <c r="BK136" i="4"/>
  <c r="J136" i="4" s="1"/>
  <c r="E112" i="2"/>
  <c r="BE134" i="2"/>
  <c r="BE139" i="2"/>
  <c r="BE149" i="2"/>
  <c r="BE160" i="2"/>
  <c r="BE174" i="2"/>
  <c r="BE176" i="2"/>
  <c r="BK181" i="2"/>
  <c r="J181" i="2" s="1"/>
  <c r="J102" i="2" s="1"/>
  <c r="J92" i="3"/>
  <c r="BE137" i="3"/>
  <c r="BE185" i="3"/>
  <c r="BE187" i="3"/>
  <c r="BE252" i="3"/>
  <c r="BE254" i="3"/>
  <c r="BE316" i="3"/>
  <c r="BE321" i="3"/>
  <c r="BK249" i="3"/>
  <c r="J249" i="3" s="1"/>
  <c r="J102" i="3" s="1"/>
  <c r="BK320" i="3"/>
  <c r="J320" i="3" s="1"/>
  <c r="J105" i="3" s="1"/>
  <c r="E85" i="4"/>
  <c r="J89" i="4"/>
  <c r="J92" i="4"/>
  <c r="BE125" i="4"/>
  <c r="BE127" i="4"/>
  <c r="BE129" i="4"/>
  <c r="BE131" i="4"/>
  <c r="BE132" i="4"/>
  <c r="BE134" i="4"/>
  <c r="BE137" i="4"/>
  <c r="BK124" i="4"/>
  <c r="J124" i="4" s="1"/>
  <c r="J98" i="4" s="1"/>
  <c r="BK133" i="4"/>
  <c r="J133" i="4" s="1"/>
  <c r="J101" i="4" s="1"/>
  <c r="BE132" i="2"/>
  <c r="BE152" i="2"/>
  <c r="BE159" i="2"/>
  <c r="BE179" i="2"/>
  <c r="BE182" i="2"/>
  <c r="BK178" i="2"/>
  <c r="J178" i="2" s="1"/>
  <c r="J100" i="2" s="1"/>
  <c r="BE156" i="3"/>
  <c r="BE186" i="3"/>
  <c r="BE191" i="3"/>
  <c r="BE208" i="3"/>
  <c r="BE216" i="3"/>
  <c r="BE220" i="3"/>
  <c r="BE239" i="3"/>
  <c r="BE250" i="3"/>
  <c r="BE253" i="3"/>
  <c r="BE314" i="3"/>
  <c r="BE143" i="2"/>
  <c r="BE158" i="2"/>
  <c r="F35" i="2"/>
  <c r="BB95" i="1" s="1"/>
  <c r="F36" i="4"/>
  <c r="BC97" i="1" s="1"/>
  <c r="F34" i="2"/>
  <c r="BA95" i="1" s="1"/>
  <c r="F37" i="2"/>
  <c r="BD95" i="1" s="1"/>
  <c r="F34" i="3"/>
  <c r="BA96" i="1" s="1"/>
  <c r="J34" i="3"/>
  <c r="AW96" i="1" s="1"/>
  <c r="F35" i="3"/>
  <c r="BB96" i="1" s="1"/>
  <c r="F36" i="3"/>
  <c r="BC96" i="1" s="1"/>
  <c r="F34" i="4"/>
  <c r="BA97" i="1" s="1"/>
  <c r="F35" i="4"/>
  <c r="BB97" i="1" s="1"/>
  <c r="J34" i="2"/>
  <c r="AW95" i="1" s="1"/>
  <c r="J34" i="4"/>
  <c r="AW97" i="1" s="1"/>
  <c r="F36" i="2"/>
  <c r="BC95" i="1" s="1"/>
  <c r="F37" i="4"/>
  <c r="BD97" i="1" s="1"/>
  <c r="F37" i="3"/>
  <c r="BD96" i="1" s="1"/>
  <c r="J100" i="3" l="1"/>
  <c r="J123" i="2"/>
  <c r="J122" i="2" s="1"/>
  <c r="T123" i="4"/>
  <c r="T122" i="4" s="1"/>
  <c r="J98" i="2"/>
  <c r="J130" i="3"/>
  <c r="J129" i="3" s="1"/>
  <c r="T123" i="2"/>
  <c r="T122" i="2" s="1"/>
  <c r="J104" i="3"/>
  <c r="J99" i="3"/>
  <c r="J98" i="3"/>
  <c r="J102" i="4"/>
  <c r="J123" i="4"/>
  <c r="R123" i="4"/>
  <c r="R122" i="4" s="1"/>
  <c r="T130" i="3"/>
  <c r="T129" i="3" s="1"/>
  <c r="R130" i="3"/>
  <c r="R129" i="3" s="1"/>
  <c r="P130" i="3"/>
  <c r="P129" i="3" s="1"/>
  <c r="AU96" i="1" s="1"/>
  <c r="R123" i="2"/>
  <c r="R122" i="2" s="1"/>
  <c r="P123" i="2"/>
  <c r="P122" i="2" s="1"/>
  <c r="AU95" i="1" s="1"/>
  <c r="BK123" i="4"/>
  <c r="BK123" i="2"/>
  <c r="J97" i="2" s="1"/>
  <c r="BK180" i="2"/>
  <c r="J180" i="2" s="1"/>
  <c r="J101" i="2" s="1"/>
  <c r="BK130" i="3"/>
  <c r="J33" i="4"/>
  <c r="AV97" i="1" s="1"/>
  <c r="AT97" i="1" s="1"/>
  <c r="BD94" i="1"/>
  <c r="W33" i="1" s="1"/>
  <c r="BB94" i="1"/>
  <c r="W31" i="1" s="1"/>
  <c r="BC94" i="1"/>
  <c r="W32" i="1" s="1"/>
  <c r="F33" i="4"/>
  <c r="AZ97" i="1" s="1"/>
  <c r="BA94" i="1"/>
  <c r="AW94" i="1" s="1"/>
  <c r="AK30" i="1" s="1"/>
  <c r="J96" i="2" l="1"/>
  <c r="J30" i="2" s="1"/>
  <c r="F33" i="2" s="1"/>
  <c r="J33" i="2" s="1"/>
  <c r="AV95" i="1" s="1"/>
  <c r="AT95" i="1" s="1"/>
  <c r="J97" i="3"/>
  <c r="J97" i="4"/>
  <c r="BK122" i="2"/>
  <c r="BK122" i="4"/>
  <c r="J122" i="4" s="1"/>
  <c r="J96" i="4" s="1"/>
  <c r="BK129" i="3"/>
  <c r="AU94" i="1"/>
  <c r="AY94" i="1"/>
  <c r="W30" i="1"/>
  <c r="AX94" i="1"/>
  <c r="AG95" i="1" l="1"/>
  <c r="AZ95" i="1"/>
  <c r="AN95" i="1"/>
  <c r="J96" i="3"/>
  <c r="J39" i="2"/>
  <c r="J30" i="4"/>
  <c r="AG97" i="1" s="1"/>
  <c r="AN97" i="1" s="1"/>
  <c r="J30" i="3"/>
  <c r="AG96" i="1" l="1"/>
  <c r="AG94" i="1" s="1"/>
  <c r="F33" i="3"/>
  <c r="J39" i="4"/>
  <c r="J33" i="3" l="1"/>
  <c r="AZ96" i="1"/>
  <c r="AZ94" i="1" s="1"/>
  <c r="AK26" i="1"/>
  <c r="W29" i="1" l="1"/>
  <c r="AV94" i="1"/>
  <c r="AV96" i="1"/>
  <c r="AT96" i="1" s="1"/>
  <c r="AN96" i="1" s="1"/>
  <c r="J39" i="3"/>
  <c r="AK29" i="1" l="1"/>
  <c r="AK35" i="1" s="1"/>
  <c r="AT94" i="1"/>
  <c r="AN94" i="1" s="1"/>
</calcChain>
</file>

<file path=xl/sharedStrings.xml><?xml version="1.0" encoding="utf-8"?>
<sst xmlns="http://schemas.openxmlformats.org/spreadsheetml/2006/main" count="2082" uniqueCount="555">
  <si>
    <t>Export Komplet</t>
  </si>
  <si>
    <t/>
  </si>
  <si>
    <t>2.0</t>
  </si>
  <si>
    <t>False</t>
  </si>
  <si>
    <t>{da271a33-574d-4934-8750-4e4e7c2ee032}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</si>
  <si>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</si>
  <si>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</si>
  <si>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</si>
  <si>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</si>
  <si>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</si>
  <si>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</si>
  <si>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</si>
  <si>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</si>
  <si>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</si>
  <si>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</si>
  <si>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</si>
  <si>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</si>
  <si>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</si>
  <si>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</si>
  <si>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</si>
  <si>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</si>
  <si>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</si>
  <si>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</si>
  <si>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</si>
  <si>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</si>
  <si>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</si>
  <si>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</si>
  <si>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</si>
  <si>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</si>
  <si>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</si>
  <si>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</si>
  <si>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</si>
  <si>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</si>
  <si>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</si>
  <si>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</si>
  <si>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</si>
  <si>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</si>
  <si>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</si>
  <si>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</si>
  <si>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</si>
  <si>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</si>
  <si>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</si>
  <si>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</si>
  <si>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</si>
  <si>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</si>
  <si>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</si>
  <si>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</si>
  <si>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</si>
  <si>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</si>
  <si>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</si>
  <si>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</si>
  <si>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</si>
  <si>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</si>
  <si>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</si>
  <si>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</si>
  <si>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</si>
  <si>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</si>
  <si>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</si>
  <si>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</si>
  <si>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</si>
  <si>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</si>
  <si>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</si>
  <si>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</si>
  <si>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</si>
  <si>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</si>
  <si>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</si>
  <si>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</si>
  <si>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</si>
  <si>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</si>
  <si>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</si>
  <si>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</si>
  <si>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</si>
  <si>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</si>
  <si>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</si>
  <si>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</si>
  <si>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{2d89fc0b-f369-49c4-b722-8b39933333f0}</t>
  </si>
  <si>
    <t>2</t>
  </si>
  <si>
    <t>02</t>
  </si>
  <si>
    <t>{68254524-eee5-4992-bf9a-ba05cc1f0833}</t>
  </si>
  <si>
    <t>03</t>
  </si>
  <si>
    <t>Vedlejší rozpočtové náklady</t>
  </si>
  <si>
    <t>{635dbf25-60ee-4815-b3aa-9c185a4a87bc}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</si>
  <si>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</si>
  <si>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</si>
  <si>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</si>
  <si>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</si>
  <si>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</si>
  <si>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</si>
  <si>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</si>
  <si>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</si>
  <si>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</si>
  <si>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</si>
  <si>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</si>
  <si>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</si>
  <si>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</si>
  <si>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</si>
  <si>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</si>
  <si>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</si>
  <si>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</si>
  <si>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</si>
  <si>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</si>
  <si>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</si>
  <si>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</si>
  <si>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</si>
  <si>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</si>
  <si>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</si>
  <si>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</si>
  <si>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</si>
  <si>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</si>
  <si>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</si>
  <si>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</si>
  <si>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</si>
  <si>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</si>
  <si>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224311114</t>
  </si>
  <si>
    <t>m</t>
  </si>
  <si>
    <t>4</t>
  </si>
  <si>
    <t>336083386</t>
  </si>
  <si>
    <t>VV</t>
  </si>
  <si>
    <t>3</t>
  </si>
  <si>
    <t>281602111</t>
  </si>
  <si>
    <t>hod</t>
  </si>
  <si>
    <t>1172437140</t>
  </si>
  <si>
    <t>M</t>
  </si>
  <si>
    <t>58522150</t>
  </si>
  <si>
    <t>t</t>
  </si>
  <si>
    <t>8</t>
  </si>
  <si>
    <t>700434868</t>
  </si>
  <si>
    <t>282602113</t>
  </si>
  <si>
    <t>-288490968</t>
  </si>
  <si>
    <t>5</t>
  </si>
  <si>
    <t>585221500</t>
  </si>
  <si>
    <t>-1321633336</t>
  </si>
  <si>
    <t>6</t>
  </si>
  <si>
    <t>283111112</t>
  </si>
  <si>
    <t>-822421018</t>
  </si>
  <si>
    <t>Součet</t>
  </si>
  <si>
    <t>7</t>
  </si>
  <si>
    <t>14011066</t>
  </si>
  <si>
    <t>171136301</t>
  </si>
  <si>
    <t>283111122</t>
  </si>
  <si>
    <t>-1776933595</t>
  </si>
  <si>
    <t>9</t>
  </si>
  <si>
    <t>283131112</t>
  </si>
  <si>
    <t>kus</t>
  </si>
  <si>
    <t>-2122478132</t>
  </si>
  <si>
    <t>13011034</t>
  </si>
  <si>
    <t>1849927051</t>
  </si>
  <si>
    <t>13611248</t>
  </si>
  <si>
    <t>-919749561</t>
  </si>
  <si>
    <t>Ostatní konstrukce a práce, bourání</t>
  </si>
  <si>
    <t>962023390</t>
  </si>
  <si>
    <t>m3</t>
  </si>
  <si>
    <t>1195090731</t>
  </si>
  <si>
    <t>977151123</t>
  </si>
  <si>
    <t>Jádrové vrty diamantovými korunkami do D 150 mm do stavebních materiálů</t>
  </si>
  <si>
    <t>-1700271661</t>
  </si>
  <si>
    <t>998</t>
  </si>
  <si>
    <t>Přesun hmot</t>
  </si>
  <si>
    <t>998004011</t>
  </si>
  <si>
    <t>Přesun hmot pro injektování, kotvy a mikropiloty</t>
  </si>
  <si>
    <t>1280041968</t>
  </si>
  <si>
    <t>VRN</t>
  </si>
  <si>
    <t>VRN9</t>
  </si>
  <si>
    <t>Ostatní náklady</t>
  </si>
  <si>
    <t>091104000</t>
  </si>
  <si>
    <t>Přeprava vrtného stroje</t>
  </si>
  <si>
    <t>ks</t>
  </si>
  <si>
    <t>1024</t>
  </si>
  <si>
    <t>563190428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</si>
  <si>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</si>
  <si>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</si>
  <si>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</si>
  <si>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</si>
  <si>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997 - Přesun sutě</t>
  </si>
  <si>
    <t>PSV - Práce a dodávky PSV</t>
  </si>
  <si>
    <t xml:space="preserve">    713 - Izolace tepelné</t>
  </si>
  <si>
    <t xml:space="preserve">    767 - Konstrukce zámečnické</t>
  </si>
  <si>
    <t>Zemní práce</t>
  </si>
  <si>
    <t>m2</t>
  </si>
  <si>
    <t>153176150</t>
  </si>
  <si>
    <t>132312211</t>
  </si>
  <si>
    <t>150549012</t>
  </si>
  <si>
    <t>174111101</t>
  </si>
  <si>
    <t>Zásyp jam, šachet rýh nebo kolem objektů sypaninou se zhutněním ručně</t>
  </si>
  <si>
    <t>70967504</t>
  </si>
  <si>
    <t>274 R1</t>
  </si>
  <si>
    <t>Příplatek k dopravě, čas na stavbě</t>
  </si>
  <si>
    <t>-207206574</t>
  </si>
  <si>
    <t>274 R2</t>
  </si>
  <si>
    <t>Mobilní čerpadlo bet.směsi</t>
  </si>
  <si>
    <t>-98598025</t>
  </si>
  <si>
    <t>274322511</t>
  </si>
  <si>
    <t>1143818929</t>
  </si>
  <si>
    <t>274351121</t>
  </si>
  <si>
    <t>Zřízení bednění základových pasů rovného</t>
  </si>
  <si>
    <t>399149816</t>
  </si>
  <si>
    <t>274351122</t>
  </si>
  <si>
    <t>Odstranění bednění základových pasů rovného</t>
  </si>
  <si>
    <t>1895665412</t>
  </si>
  <si>
    <t>53390111</t>
  </si>
  <si>
    <t xml:space="preserve">deska betonářská laťovka </t>
  </si>
  <si>
    <t>-1107358975</t>
  </si>
  <si>
    <t>274362021</t>
  </si>
  <si>
    <t>1853272665</t>
  </si>
  <si>
    <t>"viz.tabulka"</t>
  </si>
  <si>
    <t>291111113</t>
  </si>
  <si>
    <t>-25458982</t>
  </si>
  <si>
    <t>-864620380</t>
  </si>
  <si>
    <t>451315115R</t>
  </si>
  <si>
    <t>-971862747</t>
  </si>
  <si>
    <t>Komunikace pozemní</t>
  </si>
  <si>
    <t>2146777611</t>
  </si>
  <si>
    <t>-916389876</t>
  </si>
  <si>
    <t>Úpravy povrchů, podlahy a osazování výplní</t>
  </si>
  <si>
    <t>622131111</t>
  </si>
  <si>
    <t>Polymercementový spojovací můstek vnějších stěn nanášený ručně</t>
  </si>
  <si>
    <t>-979508905</t>
  </si>
  <si>
    <t>-489585498</t>
  </si>
  <si>
    <t>-108710520</t>
  </si>
  <si>
    <t>985131111</t>
  </si>
  <si>
    <t>640235625</t>
  </si>
  <si>
    <t>985131411</t>
  </si>
  <si>
    <t>997</t>
  </si>
  <si>
    <t>997013151</t>
  </si>
  <si>
    <t>-1129301042</t>
  </si>
  <si>
    <t>997013501</t>
  </si>
  <si>
    <t>1972062608</t>
  </si>
  <si>
    <t>997013509</t>
  </si>
  <si>
    <t>345618181</t>
  </si>
  <si>
    <t>997013871</t>
  </si>
  <si>
    <t>Poplatek za uložení stavebního odpadu na recyklační skládce (skládkovné) směsného stavebního a demoličního kód odpadu  17 09 04</t>
  </si>
  <si>
    <t>-610705513</t>
  </si>
  <si>
    <t>-2072915884</t>
  </si>
  <si>
    <t>03 -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</si>
  <si>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</si>
  <si>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</si>
  <si>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</si>
  <si>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</si>
  <si>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</si>
  <si>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</si>
  <si>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012203000</t>
  </si>
  <si>
    <t>Geodetické práce při provádění stavby</t>
  </si>
  <si>
    <t>814049306</t>
  </si>
  <si>
    <t>VRN3</t>
  </si>
  <si>
    <t>Zařízení staveniště</t>
  </si>
  <si>
    <t>030001000</t>
  </si>
  <si>
    <t>-1849214522</t>
  </si>
  <si>
    <t>034103000</t>
  </si>
  <si>
    <t>Oplocení staveniště</t>
  </si>
  <si>
    <t>-1832826824</t>
  </si>
  <si>
    <t>VRN4</t>
  </si>
  <si>
    <t>Inženýrská činnost</t>
  </si>
  <si>
    <t>041403000</t>
  </si>
  <si>
    <t>Koordinátor BOZP na staveništi</t>
  </si>
  <si>
    <t>476312333</t>
  </si>
  <si>
    <t>043103000</t>
  </si>
  <si>
    <t>Zkoušky akredit.zkušebnou, akt.malt a betonů, směsi pro MP, protokoly</t>
  </si>
  <si>
    <t>-1527909738</t>
  </si>
  <si>
    <t>VRN7</t>
  </si>
  <si>
    <t>Provozní vlivy</t>
  </si>
  <si>
    <t>071103000</t>
  </si>
  <si>
    <t>-921828169</t>
  </si>
  <si>
    <t>090001000</t>
  </si>
  <si>
    <t>-2135459880</t>
  </si>
  <si>
    <t>"vedení bude obnaženo, podepřeno a po úkolu předáno pracovníkovi SS "</t>
  </si>
  <si>
    <t>1,0</t>
  </si>
  <si>
    <t>plech ocelový hladký jakost S235JR tl 15mm tabule</t>
  </si>
  <si>
    <t>"zaokr." 20,0</t>
  </si>
  <si>
    <t>564952115</t>
  </si>
  <si>
    <t>916231213</t>
  </si>
  <si>
    <t>Podklad z mechanicky zpevněného kameniva MZK HDK</t>
  </si>
  <si>
    <t>59217019</t>
  </si>
  <si>
    <t>obrubník betonový chodníkový 1000x100x200mm</t>
  </si>
  <si>
    <t>58341364</t>
  </si>
  <si>
    <t>997211611</t>
  </si>
  <si>
    <t>Nakládání suti na dopravní prostředky pro vodorovnou dopravu</t>
  </si>
  <si>
    <t>985 - R</t>
  </si>
  <si>
    <t>171201101</t>
  </si>
  <si>
    <t>Uložení sypaniny výkopků</t>
  </si>
  <si>
    <t>175101201</t>
  </si>
  <si>
    <t>Obsypání objektu nad přilehlým původním terénem sypaninou bez prohození sítem</t>
  </si>
  <si>
    <t>181411132</t>
  </si>
  <si>
    <t>Založení parkového trávníku výsevem plochy do 1000 m2 ve svahu do 1:2</t>
  </si>
  <si>
    <t>00572410</t>
  </si>
  <si>
    <t>osivo směs travní parková</t>
  </si>
  <si>
    <t>kg</t>
  </si>
  <si>
    <t>181951102</t>
  </si>
  <si>
    <t>Úprava pláně v hornině tř. 1 až 4 se zhutněním</t>
  </si>
  <si>
    <t>125*0,02</t>
  </si>
  <si>
    <t xml:space="preserve">    711 - Izolace proti vodě, vlhkosti a plynům</t>
  </si>
  <si>
    <t>"vybudování buňky, kancelář, šatny, sklad, WC, úprava plochy"</t>
  </si>
  <si>
    <t>STATICKÉ ZAJIŠTĚNÍ KOMUNIKACE KOZÍ HRÁDEK V MIKULOVĚ</t>
  </si>
  <si>
    <t>Mikulov, Kozí Hrádek</t>
  </si>
  <si>
    <t>Město Mikulov, Náměstí 1, 692 20, Mikulov</t>
  </si>
  <si>
    <t>CZ00283347</t>
  </si>
  <si>
    <t>CZ28273231</t>
  </si>
  <si>
    <t>"vytyčení IS správci sítí plyn, voda, kanalizace, elektro, sdělovací kabely, práce za provozu objektu + jejich opatření"</t>
  </si>
  <si>
    <t>"pro zajištění bezpečnosti a organizační provoz ve ztížených podmínkách stavby a jejího okolí"</t>
  </si>
  <si>
    <t>113106161</t>
  </si>
  <si>
    <t>Rozebrání dlažeb vozovek z drobných kostek s ložem z kameniva ručně</t>
  </si>
  <si>
    <t>113107166</t>
  </si>
  <si>
    <t>Odstranění podkladu pl přes 50 do 200 m2 z kameniva drceného se štětem tl 450 mm</t>
  </si>
  <si>
    <t>"vozovka podél stěny"</t>
  </si>
  <si>
    <t>113202111</t>
  </si>
  <si>
    <t>Vytrhání obrub krajníků obrubníků stojatých</t>
  </si>
  <si>
    <t>120001101</t>
  </si>
  <si>
    <t>Příplatek za ztížení vykopávky v blízkosti podzemního vedení</t>
  </si>
  <si>
    <t>120001101-09</t>
  </si>
  <si>
    <t>Sondy pro ověření ing. sítí - ruční výkop tř.1-4 vč. příplatku za ztížení vykopávky v blízkosti podzemního vedení s naložením na dopravní prostředek</t>
  </si>
  <si>
    <t>151101103</t>
  </si>
  <si>
    <t>Zřízení těžkého příložného pažení a rozepření stěn rýh hl do 4 m</t>
  </si>
  <si>
    <t>40*1,35+40*0,7</t>
  </si>
  <si>
    <t>4*2,0*1,35*1,7+4*2*0,7*1,7</t>
  </si>
  <si>
    <t>40*2*1,7+2*2*1,7</t>
  </si>
  <si>
    <t xml:space="preserve">"těžké a tuhé pažení výkopu zemního tělesa za stávající stěnou, které bude provedeno rozpěrnými dřevěnými trámy 160/160mm a´1,25m, </t>
  </si>
  <si>
    <t>ve dvou výškových úrovních - pažící kce.bude přebrána statikem"</t>
  </si>
  <si>
    <t>113 R2</t>
  </si>
  <si>
    <t>Ochrana a vyvěšení inženýrských sítí ve výkopu</t>
  </si>
  <si>
    <t>111201101</t>
  </si>
  <si>
    <t>Odstranění křovin a stromů průměru kmene do 100 mm i s kořeny z celkové
plochy do 1000 m2</t>
  </si>
  <si>
    <t>979071121</t>
  </si>
  <si>
    <t>Očištění dlažebních kostek drobných s původním spárováním kamenivem těženým</t>
  </si>
  <si>
    <t>95394012</t>
  </si>
  <si>
    <t>40*0,45*0,5 - nesoudržná hlava stěny</t>
  </si>
  <si>
    <t>12*1,5*2 - kamenná rovnanina před stěnou</t>
  </si>
  <si>
    <t>Zdokumentování stávajícího stavu pro dodržení parametrů při zajištění opěrné zdi a komunikace</t>
  </si>
  <si>
    <t>R</t>
  </si>
  <si>
    <t>212572111</t>
  </si>
  <si>
    <t>Lože pro trativody ze štěrkopísku tříděného</t>
  </si>
  <si>
    <t>(40+4)*1,0*0,6</t>
  </si>
  <si>
    <t>212755214</t>
  </si>
  <si>
    <t>Trativody z drenážních trubek plastových flexibilních D 100 mm bez lože</t>
  </si>
  <si>
    <t>213141111</t>
  </si>
  <si>
    <t>Zřízení vrstvy z geotextilie v rovině nebo ve sklonu do 1:5 š do 3 m</t>
  </si>
  <si>
    <t>44*1,0*2</t>
  </si>
  <si>
    <t>693111460</t>
  </si>
  <si>
    <t>Netkaná geotextílie 300g/m2</t>
  </si>
  <si>
    <t>44*1,0*2*1,25</t>
  </si>
  <si>
    <t>271532213</t>
  </si>
  <si>
    <t>Násyp se zhutněním z hrubého kameniva frakce 8 až 16 mm pod komunikaci</t>
  </si>
  <si>
    <t>82*0,4</t>
  </si>
  <si>
    <t>151101113</t>
  </si>
  <si>
    <t>Odstranění příložného pažení a rozepření stěn rýh hl do 4 m</t>
  </si>
  <si>
    <t>162201102</t>
  </si>
  <si>
    <t xml:space="preserve">Vodorovné přemístění do 50 m výkopku/sypaniny z horniny tř. 1 až 4 </t>
  </si>
  <si>
    <t>162301101</t>
  </si>
  <si>
    <t>Vodorovné přemístění do 500 m výkopku/sypaniny z horniny tř. 1 až 4</t>
  </si>
  <si>
    <t>139,4-82</t>
  </si>
  <si>
    <t>162701101</t>
  </si>
  <si>
    <t>Vodorovné přemístění do 6000 m výkopku/sypaniny z horniny tř. 1 až 4</t>
  </si>
  <si>
    <t>167101101</t>
  </si>
  <si>
    <t>Nakládání výkopku z hornin tř. 1 až 4 do 100 m3</t>
  </si>
  <si>
    <t>171201201</t>
  </si>
  <si>
    <t>Uložení sypaniny na skládky</t>
  </si>
  <si>
    <t>Prorážení otvorů</t>
  </si>
  <si>
    <t>97001</t>
  </si>
  <si>
    <t>Nový prostup žb stěnou - jádrové vrtání D do 300mm (otvor průměru DN100mm na hloubku 1.20m)</t>
  </si>
  <si>
    <t>871315211</t>
  </si>
  <si>
    <t>10*1,2</t>
  </si>
  <si>
    <t>Základové pasy ze ŽB se zvýšenými nároky na prostředí tř. BETON C25/30 XC3 XD2 XF1</t>
  </si>
  <si>
    <t>16,8*0,40*2,1</t>
  </si>
  <si>
    <t>16,8*2,1*2</t>
  </si>
  <si>
    <t>70,56*1,25</t>
  </si>
  <si>
    <t>Kanalizační potrubí z tvrdého PVC-systém KG tuhost třídy SN4 DN80 s perforací a obalením geotextílií</t>
  </si>
  <si>
    <t>212755115R00</t>
  </si>
  <si>
    <t>Odvodňovací trubky DN 8 cm s geotextílií - instalace a osazení do jádrových odvrtů, délka trubek 0.80m</t>
  </si>
  <si>
    <t>311 35-1101</t>
  </si>
  <si>
    <t>Bednění jednostranné převázky-zřízení, odstranění</t>
  </si>
  <si>
    <t>289 36-3212</t>
  </si>
  <si>
    <t>32*0,5</t>
  </si>
  <si>
    <t>220+17/(0,4*0,4)</t>
  </si>
  <si>
    <t>Podklad pro zpevněné plochy ze štěrku částečně zpevněného cementovou maltou ŠCM pro kladení štětové dlažby</t>
  </si>
  <si>
    <t>82*0,2</t>
  </si>
  <si>
    <t>Bourání konstrukcí</t>
  </si>
  <si>
    <t>966075141</t>
  </si>
  <si>
    <t>Odstranění kovového zábradlí s odvozem</t>
  </si>
  <si>
    <t>961022311R00</t>
  </si>
  <si>
    <t>Bourání základů stávajícího zábradlí</t>
  </si>
  <si>
    <t>D96</t>
  </si>
  <si>
    <t>Přesun suti a vybouraných hmot</t>
  </si>
  <si>
    <t>Odvoz suti a vybour. hmot na skládku do 1 km</t>
  </si>
  <si>
    <t>979081111R00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</si>
  <si>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</si>
  <si>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</si>
  <si>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</si>
  <si>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</si>
  <si>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</si>
  <si>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</si>
  <si>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</si>
  <si>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</si>
  <si>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Podkladní nebo výplňová vrstva z betonu C 12/15 tl. do 150 mm</t>
  </si>
  <si>
    <t>16,8*0,05</t>
  </si>
  <si>
    <t>275313511</t>
  </si>
  <si>
    <t>310238411R00</t>
  </si>
  <si>
    <t>Dozdění výrazých trhlin a rozvolnění zdiva z CPp P30 na MVh 5.0</t>
  </si>
  <si>
    <t>184807114R00</t>
  </si>
  <si>
    <t>Postupné rozebírání na zem zříceného materiálu s jeho očištěním, uložením pro další použití</t>
  </si>
  <si>
    <t>Očištění ploch stěn, rubu kleneb a podlah tlakovou vodou</t>
  </si>
  <si>
    <t>Vysušení ploch stěn, rubu kleneb a podlah stlačeným vzduchem</t>
  </si>
  <si>
    <t>985511113</t>
  </si>
  <si>
    <t>Stříkaný beton ze suché směsi pevnosti 25 MPa stěn tl 50 mm</t>
  </si>
  <si>
    <t>985511119</t>
  </si>
  <si>
    <t>Příplatek ke stříkanému betonu ze suché směsi pevnosti 25 MPa stěn ZKD 10 mm</t>
  </si>
  <si>
    <t>985512912</t>
  </si>
  <si>
    <t>Příplatek ke stříkanému betonu ze suché směsi za plochu do 10 m2 jednotlivě</t>
  </si>
  <si>
    <t>289 47-1111</t>
  </si>
  <si>
    <t>16+17</t>
  </si>
  <si>
    <t>33,0*15</t>
  </si>
  <si>
    <t>Stržení lícní plochy stříkaného betonu cydlinou</t>
  </si>
  <si>
    <t>Zpevňování hornin a konstrukcí</t>
  </si>
  <si>
    <t>289472210R00</t>
  </si>
  <si>
    <t>Hloubkové spárování zdiva stěny maltou MVh 5.0 hl.do 8 cm s úpravou spár po hloubkovém spárování</t>
  </si>
  <si>
    <t>Výztuž nerezová (kotvené trny) v žb manžetách, žb věnci</t>
  </si>
  <si>
    <t>591211111-48</t>
  </si>
  <si>
    <t>Kladení dlažby z kostek drobných z kamene do lože z
kameniva drť fr.4-8, tl.do 50 mm s vyplněním spár</t>
  </si>
  <si>
    <t>583801200</t>
  </si>
  <si>
    <t>82*0,3*0,2*2,5 - určeno k doplnění s původním kamenem</t>
  </si>
  <si>
    <t>566901243</t>
  </si>
  <si>
    <t>564861111-01</t>
  </si>
  <si>
    <t>Podklad ze štěrkodrtě ŠD 0-63 GE (ŠDa) tl 200 mm</t>
  </si>
  <si>
    <t>kamenivo hrubé drcené frakce 0÷63</t>
  </si>
  <si>
    <t>82*0,6</t>
  </si>
  <si>
    <t>Osazení chodníkového obrubníku betonového stojatého s boční opěrou do lože z betonu prostého C20/25</t>
  </si>
  <si>
    <t>Kontrukce zámečnické</t>
  </si>
  <si>
    <t>žárově zinkováno, kotveno pomocí patních plechů Pl. 220/220/10mm:</t>
  </si>
  <si>
    <t>pomocí pozinkovaných chemických kotev:</t>
  </si>
  <si>
    <t>dilatace zábradlí cca po 5m:</t>
  </si>
  <si>
    <t>délka:35m</t>
  </si>
  <si>
    <t>v.č. D.05:</t>
  </si>
  <si>
    <t>zámečnický výrobek z ocelových profilů TR. 57/5mm</t>
  </si>
  <si>
    <t>Přesun hmot pro zámečnické konstr., výšky do 6 m</t>
  </si>
  <si>
    <t>Trny v žb manžetách a plošném torkretu, kotvení trnů do odvrtů na aktivovaný cement (dodávka, provedení), včetně vrtání otvorů, vyčištění, instalace.</t>
  </si>
  <si>
    <t>kostka dlažební drobná, žula velikost 8/15 cm</t>
  </si>
  <si>
    <t>985 R1</t>
  </si>
  <si>
    <t>Dovoz a čekací doba přepravníku betonu</t>
  </si>
  <si>
    <t>Revize kanalizační šachty</t>
  </si>
  <si>
    <t>985131311</t>
  </si>
  <si>
    <t>Ruční dočištění ploch ocelových kartáči</t>
  </si>
  <si>
    <t>Lešení a stavební výtahy</t>
  </si>
  <si>
    <t>(47,0+47,0+13,0)*7,50</t>
  </si>
  <si>
    <t>944511111</t>
  </si>
  <si>
    <t>Montáž ochranné sítě z textilie z umělých vláken</t>
  </si>
  <si>
    <t>944511211</t>
  </si>
  <si>
    <t>Příplatek k ochranné síti za první a ZKD den použití</t>
  </si>
  <si>
    <t>944511811</t>
  </si>
  <si>
    <t>Demontáž ochranné sítě z textilie z umělých vláken</t>
  </si>
  <si>
    <t>158*1,25</t>
  </si>
  <si>
    <t xml:space="preserve">Montáž lešení těžkého pro usazení vrtné soupravy pro vrtání kotev s podlahami,š.1,5 m, H 4,5 m </t>
  </si>
  <si>
    <t>941941052R00</t>
  </si>
  <si>
    <t>941941392R00</t>
  </si>
  <si>
    <t>Příplatek k lešení za první a ZKD den použití</t>
  </si>
  <si>
    <t>197,5*90</t>
  </si>
  <si>
    <t xml:space="preserve">Demontáž lešení těžkého s podlahami,š.1,5 m,H 6 m </t>
  </si>
  <si>
    <t>941941852R00</t>
  </si>
  <si>
    <t>985141 R1</t>
  </si>
  <si>
    <t>Vyplnění trhlin tlakovou sanační maltou</t>
  </si>
  <si>
    <t>68,62*10</t>
  </si>
  <si>
    <t>dlažba, kámen, cihla, betony, aj.</t>
  </si>
  <si>
    <t>Přesun sutě a materiálu</t>
  </si>
  <si>
    <t>Vnitrostaveništní doprava suti a vybouraných a navezených hmot pro budovy v do 6 m s omezením mechanizace</t>
  </si>
  <si>
    <t>Odvoz suti a vybouraných hmot na skládku nebo meziskládku do 1 km se složením, návoz materiálu</t>
  </si>
  <si>
    <t>Příplatek k odvozu suti a vybouraných hmot na skládku ZKD 1 km přes 1 km a návozu materiálu</t>
  </si>
  <si>
    <t>40*1,35*1,7+40*0,7*1,7 + 17*0,6*1,2</t>
  </si>
  <si>
    <t>40*1,35*1,0+40*0,7*1,0 + 17*0,6*1,2</t>
  </si>
  <si>
    <t>Hloubení rýh š do 2000 mm v soudržných horninách třídy těžitelnosti II, skupiny 4 ručně s ochranou výkopu proti dešťov.srážkám (z obou strany stěny)</t>
  </si>
  <si>
    <t>Vrty maloprofilové D do 156 mm úklon do 45° hl do 25 m hor. III a IV pro svislé kotvy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</si>
  <si>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</si>
  <si>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</si>
  <si>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cement portlandský směsný CEM II 32,5MPa pro nízkotlaké injektování</t>
  </si>
  <si>
    <t>cement portlandský směsný CEM II 32,5MPa pro vysokotlaké injektování</t>
  </si>
  <si>
    <t>Zřízení svislých zápor z HEB 100 část hladká</t>
  </si>
  <si>
    <t>Válcované nosníky HEB 100 osazené do vrtů</t>
  </si>
  <si>
    <t>281811211R00</t>
  </si>
  <si>
    <t>Injektážní trubka hladká 1" pro kotvy a HEB</t>
  </si>
  <si>
    <t>Injektážní trubka manžetová 1" pro kotvy a HEB</t>
  </si>
  <si>
    <t>Injektování povrchové nízkotlaké s dvojitým obturátorem SZ a kotev tlakem do 0,6 MPa</t>
  </si>
  <si>
    <t>Injektování povrchové vysokotlaké s dvojitým obturátorem SZ a kotev tlakem do 4,5 MPa</t>
  </si>
  <si>
    <t>tyč ocelová kruhová jakost R 10505 D 20mm</t>
  </si>
  <si>
    <t>153822118</t>
  </si>
  <si>
    <t>151827102R00</t>
  </si>
  <si>
    <t>153861111</t>
  </si>
  <si>
    <t xml:space="preserve">Průchodka konstrukcí pro kotvy D do 170 mm l do 1,5 m </t>
  </si>
  <si>
    <t>285 94-7211</t>
  </si>
  <si>
    <t>Kotevní desky 200/200/20mm</t>
  </si>
  <si>
    <t>včetně objímek, čelistí, podložek, matic, spojníků</t>
  </si>
  <si>
    <t>289 47-1311</t>
  </si>
  <si>
    <t>Zapravení kotevních oblastí antikorozním nátěrem</t>
  </si>
  <si>
    <t>262408236</t>
  </si>
  <si>
    <t>Příplatek za injektáž šikmých vrtů kotev</t>
  </si>
  <si>
    <t>31*(0,50*0,50*0,45)</t>
  </si>
  <si>
    <t>Bourání zdiva nadzákladového smíšeného pro posun a ustavení vrtného soutyčí</t>
  </si>
  <si>
    <t>31*0,8</t>
  </si>
  <si>
    <t>01 - Svislé zápory, kotvy</t>
  </si>
  <si>
    <t>Svislé zápory, kotvy</t>
  </si>
  <si>
    <t>998767101</t>
  </si>
  <si>
    <t>767995100</t>
  </si>
  <si>
    <t>34817111</t>
  </si>
  <si>
    <t>Osazení ocelového zábradlí nesnímatelného do beton patek po částech</t>
  </si>
  <si>
    <t>767165114</t>
  </si>
  <si>
    <t>Montáž madla svařovaného s dilatačními kusy</t>
  </si>
  <si>
    <t>Výroba ocelového pozinkovaného zábradlí dílenská</t>
  </si>
  <si>
    <t>14015028</t>
  </si>
  <si>
    <t>Trubka ocelová kruhová hladká 11 353, 57/5mm</t>
  </si>
  <si>
    <t>13010014</t>
  </si>
  <si>
    <t>Tyč kruhová hladká 11 353, D 15mm</t>
  </si>
  <si>
    <t>13611219</t>
  </si>
  <si>
    <t>Plech tl. 10mm</t>
  </si>
  <si>
    <t>54879431</t>
  </si>
  <si>
    <t>Kotevní šroub pozink M12 pro chemickou kotvu</t>
  </si>
  <si>
    <t>548R1</t>
  </si>
  <si>
    <t>Přišroubování kotevního šroubu i s chemickou kotvou</t>
  </si>
  <si>
    <t>767161814</t>
  </si>
  <si>
    <t>Demontáž zábradlí rovného do 50m</t>
  </si>
  <si>
    <t>Osazení svislých zápor do vrtů</t>
  </si>
  <si>
    <t>151711121</t>
  </si>
  <si>
    <t>13010970</t>
  </si>
  <si>
    <t>13010972</t>
  </si>
  <si>
    <t>Zřízení hlavy mikropilot namáhaných tlakem i tahem D do 105 mm se svařením</t>
  </si>
  <si>
    <t>153821111</t>
  </si>
  <si>
    <t>985142112</t>
  </si>
  <si>
    <t>Vysekání spojovací hmoty ze spár do 12m/m2</t>
  </si>
  <si>
    <t>985221013</t>
  </si>
  <si>
    <t xml:space="preserve">Postupné rozebírání zdiva nadzákladového kamenného na MV nebo MVC stávající opěrné zdi </t>
  </si>
  <si>
    <t>Výztuž základových pásů svařovanými sítěmi Kari (vyztužení stříkaného betonu)</t>
  </si>
  <si>
    <t>985676112</t>
  </si>
  <si>
    <t>Výztuž ztužujících věmců z betonářské oceli 10505 ®</t>
  </si>
  <si>
    <t>Provoz investora (práce v na soukromém pozemku, koordinace s okolním provozem, uvolnění a zebezpečení prostoru pro provádění prací, dopravní značení, pronájem ploch, atd.)</t>
  </si>
  <si>
    <t>02 - ŽB, torkrety, přespárování, stěny, zábradlí, komunikace, sítě, atd.</t>
  </si>
  <si>
    <t>ŽB, torkrety, přespárování, stěny, zábradlí, komunikace, sítě, atd.</t>
  </si>
  <si>
    <t>zábradlí schodišť, kompletní provedení vč. materiálu a povrchové úpravy:1550</t>
  </si>
  <si>
    <t>Vyspravení podkladu po překopech inženýrskýchsítí plochy přes 15 m2 kamenivem hrubým drceným tl. 200 mm</t>
  </si>
  <si>
    <t>Základové patky z betonu tř. C25/30 XC3 XD2 XF1 pro nové zábradlí, lože podkladního betonu pro novou kamennou hlavz stěny</t>
  </si>
  <si>
    <t>11*0,6*0,6*1,2+20*1,2*0,6*1,2</t>
  </si>
  <si>
    <t>Dozdění kaveren a přezdění rozvolněného kamenného a cihelného zdiva na vazbu v tloušťce do 450mm na MVh 5.0, vyzdění hlavy zdiva a dozdění stěny do výšky komunikace do betonu.</t>
  </si>
  <si>
    <t>66+58,05+70</t>
  </si>
  <si>
    <t>286,05*5/60</t>
  </si>
  <si>
    <t>286,05*0,0153*1,25*1,25*1,8</t>
  </si>
  <si>
    <t>(30+30+36,45+32,5)/0,5+10</t>
  </si>
  <si>
    <t>(267,9)*5/60</t>
  </si>
  <si>
    <t>(30+30+36,45+32,5)+10,0</t>
  </si>
  <si>
    <t>Vrty maloprofilové D do 180 mm úklon do 45° hl do 25 m hor. III a IV pro svislé zápory</t>
  </si>
  <si>
    <t>138,95*0,040*1,25*1,25*1,8</t>
  </si>
  <si>
    <t>trubka ocelová bezešvá hladká jakost 11 353 76x10mm</t>
  </si>
  <si>
    <t>8*4*1,2=38,4 = cca 40bm</t>
  </si>
  <si>
    <t>6*10*1,2=70 = cca 80bm</t>
  </si>
  <si>
    <t>16*((0,20*0,20)*0,015)*7850</t>
  </si>
  <si>
    <t>Osazení kabelových kotev a kotev z CKT tyčí</t>
  </si>
  <si>
    <t>Napnutí kabelových kotev a CKT tyčí při únosnosti kotvy do 310 kN</t>
  </si>
  <si>
    <t>70+10x1.5</t>
  </si>
  <si>
    <t>58,05*1,2</t>
  </si>
  <si>
    <t>Kotvy z CKT tyčí 32mm, 550MPa + kompletní příslušenství (matice, spojníky, kotevní desky)</t>
  </si>
  <si>
    <t>Zřízení trubkových mikropilot šikmých část hladká průměr trubky do 105 mm</t>
  </si>
  <si>
    <t>Zřízení trubkových mikropilot šikmých částí manžetová průměr trubky 105 mm a HEB 100mm</t>
  </si>
  <si>
    <t>Kotvy pramencové Monostrand LP 15.7-1800 MPa, jedno lano + kompletní příslušenství + dílenská montáž</t>
  </si>
  <si>
    <t>PROXIMA projekt, s.r.o., Kaštanová 34, 620 00 Brno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</si>
</sst>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rgb="FFFF000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</font>
    <font>
      <sz val="9"/>
      <name val="Arial CE"/>
      <family val="2"/>
      <charset val="238"/>
    </font>
    <font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9"/>
        <bgColor indexed="40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0" fontId="35" fillId="0" borderId="0" applyNumberFormat="0" applyFill="0" applyBorder="0" applyAlignment="0" applyProtection="0"/>
    <xf numFmtId="0" fontId="2" fillId="0" borderId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0" fillId="0" borderId="0" xfId="0" applyFont="1" applyBorder="1" applyAlignment="1" applyProtection="1">
      <alignment horizontal="center" vertical="center"/>
      <protection locked="0"/>
    </xf>
    <xf numFmtId="49" fontId="20" fillId="0" borderId="0" xfId="0" applyNumberFormat="1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167" fontId="20" fillId="0" borderId="0" xfId="0" applyNumberFormat="1" applyFont="1" applyBorder="1" applyAlignment="1" applyProtection="1">
      <alignment vertical="center"/>
      <protection locked="0"/>
    </xf>
    <xf numFmtId="4" fontId="20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36" fillId="5" borderId="25" xfId="2" applyNumberFormat="1" applyFont="1" applyFill="1" applyBorder="1" applyAlignment="1">
      <alignment horizontal="right" wrapText="1"/>
    </xf>
    <xf numFmtId="0" fontId="20" fillId="0" borderId="0" xfId="0" applyFont="1" applyAlignment="1">
      <alignment horizontal="left" vertical="center" wrapText="1"/>
    </xf>
    <xf numFmtId="0" fontId="38" fillId="0" borderId="3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20" fillId="0" borderId="22" xfId="0" applyFont="1" applyFill="1" applyBorder="1" applyAlignment="1" applyProtection="1">
      <alignment horizontal="left" vertical="center" wrapText="1"/>
      <protection locked="0"/>
    </xf>
    <xf numFmtId="0" fontId="33" fillId="0" borderId="22" xfId="0" applyFont="1" applyFill="1" applyBorder="1" applyAlignment="1" applyProtection="1">
      <alignment horizontal="left"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0" fontId="9" fillId="0" borderId="3" xfId="0" applyFont="1" applyFill="1" applyBorder="1" applyAlignment="1">
      <alignment vertical="center"/>
    </xf>
    <xf numFmtId="4" fontId="20" fillId="0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  <protection locked="0"/>
    </xf>
    <xf numFmtId="0" fontId="42" fillId="0" borderId="0" xfId="0" applyFont="1" applyAlignment="1">
      <alignment vertical="center"/>
    </xf>
    <xf numFmtId="0" fontId="9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0" fillId="6" borderId="22" xfId="0" applyFont="1" applyFill="1" applyBorder="1" applyAlignment="1" applyProtection="1">
      <alignment horizontal="center" vertical="center"/>
      <protection locked="0"/>
    </xf>
    <xf numFmtId="49" fontId="20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center" vertical="center" wrapText="1"/>
      <protection locked="0"/>
    </xf>
    <xf numFmtId="167" fontId="20" fillId="6" borderId="22" xfId="0" applyNumberFormat="1" applyFont="1" applyFill="1" applyBorder="1" applyAlignment="1" applyProtection="1">
      <alignment vertical="center"/>
      <protection locked="0"/>
    </xf>
    <xf numFmtId="4" fontId="20" fillId="6" borderId="2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9" fontId="36" fillId="5" borderId="23" xfId="2" applyNumberFormat="1" applyFont="1" applyFill="1" applyBorder="1" applyAlignment="1">
      <alignment horizontal="left" wrapText="1"/>
    </xf>
    <xf numFmtId="49" fontId="37" fillId="0" borderId="24" xfId="0" applyNumberFormat="1" applyFont="1" applyBorder="1" applyAlignment="1">
      <alignment horizontal="left" wrapText="1"/>
    </xf>
  </cellXfs>
  <cellStyles count="3">
    <cellStyle name="Hypertextový odkaz" xfId="1" builtinId="8"/>
    <cellStyle name="Normální" xfId="0" builtinId="0" customBuiltin="1"/>
    <cellStyle name="normální_POL.XLS" xfId="2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>
      <selection activeCell="E17" sqref="E17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45" t="s">
        <v>5</v>
      </c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25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R5" s="20"/>
      <c r="BS5" s="17" t="s">
        <v>6</v>
      </c>
    </row>
    <row r="6" spans="1:74" s="1" customFormat="1" ht="36.9" customHeight="1">
      <c r="B6" s="20"/>
      <c r="D6" s="25" t="s">
        <v>13</v>
      </c>
      <c r="K6" s="227" t="s">
        <v>291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R6" s="20"/>
      <c r="BS6" s="17" t="s">
        <v>6</v>
      </c>
    </row>
    <row r="7" spans="1:74" s="1" customFormat="1" ht="12" customHeight="1">
      <c r="B7" s="20"/>
      <c r="D7" s="26" t="s">
        <v>14</v>
      </c>
      <c r="K7" s="24" t="s">
        <v>1</v>
      </c>
      <c r="AK7" s="26" t="s">
        <v>15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16</v>
      </c>
      <c r="K8" s="24" t="s">
        <v>292</v>
      </c>
      <c r="AK8" s="26" t="s">
        <v>17</v>
      </c>
      <c r="AN8" s="194">
        <v>44725</v>
      </c>
      <c r="AR8" s="20"/>
      <c r="BS8" s="17" t="s">
        <v>6</v>
      </c>
    </row>
    <row r="9" spans="1:74" s="1" customFormat="1" ht="14.4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18</v>
      </c>
      <c r="AK10" s="26" t="s">
        <v>19</v>
      </c>
      <c r="AN10" s="24">
        <v>283347</v>
      </c>
      <c r="AR10" s="20"/>
      <c r="BS10" s="17" t="s">
        <v>6</v>
      </c>
    </row>
    <row r="11" spans="1:74" s="1" customFormat="1" ht="18.45" customHeight="1">
      <c r="B11" s="20"/>
      <c r="E11" s="24" t="s">
        <v>293</v>
      </c>
      <c r="AK11" s="26" t="s">
        <v>20</v>
      </c>
      <c r="AN11" s="24" t="s">
        <v>294</v>
      </c>
      <c r="AR11" s="20"/>
      <c r="BS11" s="17" t="s">
        <v>6</v>
      </c>
    </row>
    <row r="12" spans="1:74" s="1" customFormat="1" ht="6.9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21</v>
      </c>
      <c r="AK13" s="26" t="s">
        <v>19</v>
      </c>
      <c r="AN13" s="24">
        <v>28273231</v>
      </c>
      <c r="AR13" s="20"/>
      <c r="BS13" s="17" t="s">
        <v>6</v>
      </c>
    </row>
    <row r="14" spans="1:74" ht="13.2">
      <c r="B14" s="20"/>
      <c r="E14" s="24" t="s">
        <v>554</v>
      </c>
      <c r="AK14" s="26" t="s">
        <v>20</v>
      </c>
      <c r="AN14" s="24" t="s">
        <v>295</v>
      </c>
      <c r="AR14" s="20"/>
      <c r="BS14" s="17" t="s">
        <v>6</v>
      </c>
    </row>
    <row r="15" spans="1:74" s="1" customFormat="1" ht="6.9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22</v>
      </c>
      <c r="AK16" s="26" t="s">
        <v>19</v>
      </c>
      <c r="AN16" s="202">
        <v>28273231</v>
      </c>
      <c r="AR16" s="20"/>
      <c r="BS16" s="17" t="s">
        <v>3</v>
      </c>
    </row>
    <row r="17" spans="1:71" s="1" customFormat="1" ht="18.45" customHeight="1">
      <c r="B17" s="20"/>
      <c r="E17" s="218" t="s">
        <v>554</v>
      </c>
      <c r="AK17" s="26" t="s">
        <v>20</v>
      </c>
      <c r="AN17" s="202" t="s">
        <v>295</v>
      </c>
      <c r="AR17" s="20"/>
      <c r="BS17" s="17" t="s">
        <v>23</v>
      </c>
    </row>
    <row r="18" spans="1:71" s="1" customFormat="1" ht="6.9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24</v>
      </c>
      <c r="AK19" s="26" t="s">
        <v>19</v>
      </c>
      <c r="AN19" s="24" t="s">
        <v>1</v>
      </c>
      <c r="AR19" s="20"/>
      <c r="BS19" s="17" t="s">
        <v>6</v>
      </c>
    </row>
    <row r="20" spans="1:71" s="1" customFormat="1" ht="18.45" customHeight="1">
      <c r="B20" s="20"/>
      <c r="E20" s="24" t="s">
        <v>25</v>
      </c>
      <c r="AK20" s="26" t="s">
        <v>20</v>
      </c>
      <c r="AN20" s="24" t="s">
        <v>1</v>
      </c>
      <c r="AR20" s="20"/>
      <c r="BS20" s="17" t="s">
        <v>23</v>
      </c>
    </row>
    <row r="21" spans="1:71" s="1" customFormat="1" ht="6.9" customHeight="1">
      <c r="B21" s="20"/>
      <c r="AR21" s="20"/>
    </row>
    <row r="22" spans="1:71" s="1" customFormat="1" ht="12" customHeight="1">
      <c r="B22" s="20"/>
      <c r="D22" s="26" t="s">
        <v>26</v>
      </c>
      <c r="AR22" s="20"/>
    </row>
    <row r="23" spans="1:71" s="1" customFormat="1" ht="16.5" customHeight="1">
      <c r="B23" s="20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20"/>
    </row>
    <row r="24" spans="1:71" s="1" customFormat="1" ht="6.9" customHeight="1">
      <c r="B24" s="20"/>
      <c r="AR24" s="20"/>
    </row>
    <row r="25" spans="1:71" s="1" customFormat="1" ht="6.9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5" customHeight="1">
      <c r="A26" s="29"/>
      <c r="B26" s="30"/>
      <c r="C26" s="29"/>
      <c r="D26" s="31" t="s">
        <v>27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9">
        <f>ROUND(AG94,2)</f>
        <v>0</v>
      </c>
      <c r="AL26" s="230"/>
      <c r="AM26" s="230"/>
      <c r="AN26" s="230"/>
      <c r="AO26" s="230"/>
      <c r="AP26" s="29"/>
      <c r="AQ26" s="29"/>
      <c r="AR26" s="30"/>
      <c r="BE26" s="29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31" t="s">
        <v>28</v>
      </c>
      <c r="M28" s="231"/>
      <c r="N28" s="231"/>
      <c r="O28" s="231"/>
      <c r="P28" s="231"/>
      <c r="Q28" s="29"/>
      <c r="R28" s="29"/>
      <c r="S28" s="29"/>
      <c r="T28" s="29"/>
      <c r="U28" s="29"/>
      <c r="V28" s="29"/>
      <c r="W28" s="231" t="s">
        <v>29</v>
      </c>
      <c r="X28" s="231"/>
      <c r="Y28" s="231"/>
      <c r="Z28" s="231"/>
      <c r="AA28" s="231"/>
      <c r="AB28" s="231"/>
      <c r="AC28" s="231"/>
      <c r="AD28" s="231"/>
      <c r="AE28" s="231"/>
      <c r="AF28" s="29"/>
      <c r="AG28" s="29"/>
      <c r="AH28" s="29"/>
      <c r="AI28" s="29"/>
      <c r="AJ28" s="29"/>
      <c r="AK28" s="231" t="s">
        <v>30</v>
      </c>
      <c r="AL28" s="231"/>
      <c r="AM28" s="231"/>
      <c r="AN28" s="231"/>
      <c r="AO28" s="231"/>
      <c r="AP28" s="29"/>
      <c r="AQ28" s="29"/>
      <c r="AR28" s="30"/>
      <c r="BE28" s="29"/>
    </row>
    <row r="29" spans="1:71" s="3" customFormat="1" ht="14.4" customHeight="1">
      <c r="B29" s="34"/>
      <c r="D29" s="26" t="s">
        <v>31</v>
      </c>
      <c r="F29" s="26" t="s">
        <v>32</v>
      </c>
      <c r="L29" s="234">
        <v>0.21</v>
      </c>
      <c r="M29" s="233"/>
      <c r="N29" s="233"/>
      <c r="O29" s="233"/>
      <c r="P29" s="233"/>
      <c r="W29" s="232">
        <f>ROUND(AZ94, 2)</f>
        <v>0</v>
      </c>
      <c r="X29" s="233"/>
      <c r="Y29" s="233"/>
      <c r="Z29" s="233"/>
      <c r="AA29" s="233"/>
      <c r="AB29" s="233"/>
      <c r="AC29" s="233"/>
      <c r="AD29" s="233"/>
      <c r="AE29" s="233"/>
      <c r="AK29" s="232">
        <f>ROUND(AV94, 2)</f>
        <v>0</v>
      </c>
      <c r="AL29" s="233"/>
      <c r="AM29" s="233"/>
      <c r="AN29" s="233"/>
      <c r="AO29" s="233"/>
      <c r="AR29" s="34"/>
    </row>
    <row r="30" spans="1:71" s="3" customFormat="1" ht="14.4" customHeight="1">
      <c r="B30" s="34"/>
      <c r="F30" s="26" t="s">
        <v>33</v>
      </c>
      <c r="L30" s="234">
        <v>0.15</v>
      </c>
      <c r="M30" s="233"/>
      <c r="N30" s="233"/>
      <c r="O30" s="233"/>
      <c r="P30" s="233"/>
      <c r="W30" s="232">
        <f>ROUND(BA94, 2)</f>
        <v>0</v>
      </c>
      <c r="X30" s="233"/>
      <c r="Y30" s="233"/>
      <c r="Z30" s="233"/>
      <c r="AA30" s="233"/>
      <c r="AB30" s="233"/>
      <c r="AC30" s="233"/>
      <c r="AD30" s="233"/>
      <c r="AE30" s="233"/>
      <c r="AK30" s="232">
        <f>ROUND(AW94, 2)</f>
        <v>0</v>
      </c>
      <c r="AL30" s="233"/>
      <c r="AM30" s="233"/>
      <c r="AN30" s="233"/>
      <c r="AO30" s="233"/>
      <c r="AR30" s="34"/>
    </row>
    <row r="31" spans="1:71" s="3" customFormat="1" ht="14.4" hidden="1" customHeight="1">
      <c r="B31" s="34"/>
      <c r="F31" s="26" t="s">
        <v>34</v>
      </c>
      <c r="L31" s="234">
        <v>0.21</v>
      </c>
      <c r="M31" s="233"/>
      <c r="N31" s="233"/>
      <c r="O31" s="233"/>
      <c r="P31" s="233"/>
      <c r="W31" s="232">
        <f>ROUND(BB94, 2)</f>
        <v>0</v>
      </c>
      <c r="X31" s="233"/>
      <c r="Y31" s="233"/>
      <c r="Z31" s="233"/>
      <c r="AA31" s="233"/>
      <c r="AB31" s="233"/>
      <c r="AC31" s="233"/>
      <c r="AD31" s="233"/>
      <c r="AE31" s="233"/>
      <c r="AK31" s="232">
        <v>0</v>
      </c>
      <c r="AL31" s="233"/>
      <c r="AM31" s="233"/>
      <c r="AN31" s="233"/>
      <c r="AO31" s="233"/>
      <c r="AR31" s="34"/>
    </row>
    <row r="32" spans="1:71" s="3" customFormat="1" ht="14.4" hidden="1" customHeight="1">
      <c r="B32" s="34"/>
      <c r="F32" s="26" t="s">
        <v>35</v>
      </c>
      <c r="L32" s="234">
        <v>0.15</v>
      </c>
      <c r="M32" s="233"/>
      <c r="N32" s="233"/>
      <c r="O32" s="233"/>
      <c r="P32" s="233"/>
      <c r="W32" s="232">
        <f>ROUND(BC94, 2)</f>
        <v>0</v>
      </c>
      <c r="X32" s="233"/>
      <c r="Y32" s="233"/>
      <c r="Z32" s="233"/>
      <c r="AA32" s="233"/>
      <c r="AB32" s="233"/>
      <c r="AC32" s="233"/>
      <c r="AD32" s="233"/>
      <c r="AE32" s="233"/>
      <c r="AK32" s="232">
        <v>0</v>
      </c>
      <c r="AL32" s="233"/>
      <c r="AM32" s="233"/>
      <c r="AN32" s="233"/>
      <c r="AO32" s="233"/>
      <c r="AR32" s="34"/>
    </row>
    <row r="33" spans="1:57" s="3" customFormat="1" ht="14.4" hidden="1" customHeight="1">
      <c r="B33" s="34"/>
      <c r="F33" s="26" t="s">
        <v>36</v>
      </c>
      <c r="L33" s="234">
        <v>0</v>
      </c>
      <c r="M33" s="233"/>
      <c r="N33" s="233"/>
      <c r="O33" s="233"/>
      <c r="P33" s="233"/>
      <c r="W33" s="232">
        <f>ROUND(BD94, 2)</f>
        <v>0</v>
      </c>
      <c r="X33" s="233"/>
      <c r="Y33" s="233"/>
      <c r="Z33" s="233"/>
      <c r="AA33" s="233"/>
      <c r="AB33" s="233"/>
      <c r="AC33" s="233"/>
      <c r="AD33" s="233"/>
      <c r="AE33" s="233"/>
      <c r="AK33" s="232">
        <v>0</v>
      </c>
      <c r="AL33" s="233"/>
      <c r="AM33" s="233"/>
      <c r="AN33" s="233"/>
      <c r="AO33" s="233"/>
      <c r="AR33" s="34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5" customHeight="1">
      <c r="A35" s="29"/>
      <c r="B35" s="30"/>
      <c r="C35" s="35"/>
      <c r="D35" s="36" t="s">
        <v>37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38</v>
      </c>
      <c r="U35" s="37"/>
      <c r="V35" s="37"/>
      <c r="W35" s="37"/>
      <c r="X35" s="255" t="s">
        <v>39</v>
      </c>
      <c r="Y35" s="256"/>
      <c r="Z35" s="256"/>
      <c r="AA35" s="256"/>
      <c r="AB35" s="256"/>
      <c r="AC35" s="37"/>
      <c r="AD35" s="37"/>
      <c r="AE35" s="37"/>
      <c r="AF35" s="37"/>
      <c r="AG35" s="37"/>
      <c r="AH35" s="37"/>
      <c r="AI35" s="37"/>
      <c r="AJ35" s="37"/>
      <c r="AK35" s="257">
        <f>SUM(AK26:AK33)</f>
        <v>0</v>
      </c>
      <c r="AL35" s="256"/>
      <c r="AM35" s="256"/>
      <c r="AN35" s="256"/>
      <c r="AO35" s="258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39"/>
      <c r="D49" s="40" t="s">
        <v>40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41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29"/>
      <c r="B60" s="30"/>
      <c r="C60" s="29"/>
      <c r="D60" s="42" t="s">
        <v>42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42</v>
      </c>
      <c r="AI60" s="32"/>
      <c r="AJ60" s="32"/>
      <c r="AK60" s="32"/>
      <c r="AL60" s="32"/>
      <c r="AM60" s="42" t="s">
        <v>43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29"/>
      <c r="B64" s="30"/>
      <c r="C64" s="29"/>
      <c r="D64" s="40" t="s">
        <v>44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29"/>
      <c r="B75" s="30"/>
      <c r="C75" s="29"/>
      <c r="D75" s="42" t="s">
        <v>42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42</v>
      </c>
      <c r="AI75" s="32"/>
      <c r="AJ75" s="32"/>
      <c r="AK75" s="32"/>
      <c r="AL75" s="32"/>
      <c r="AM75" s="42" t="s">
        <v>43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21" t="s">
        <v>46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>
        <f>K5</f>
        <v>0</v>
      </c>
      <c r="AR84" s="48"/>
    </row>
    <row r="85" spans="1:91" s="5" customFormat="1" ht="36.9" customHeight="1">
      <c r="B85" s="49"/>
      <c r="C85" s="50" t="s">
        <v>13</v>
      </c>
      <c r="L85" s="246" t="str">
        <f>K6</f>
        <v>STATICKÉ ZAJIŠTĚNÍ KOMUNIKACE KOZÍ HRÁDEK V MIKULOVĚ</v>
      </c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  <c r="AA85" s="247"/>
      <c r="AB85" s="247"/>
      <c r="AC85" s="247"/>
      <c r="AD85" s="247"/>
      <c r="AE85" s="247"/>
      <c r="AF85" s="247"/>
      <c r="AG85" s="247"/>
      <c r="AH85" s="247"/>
      <c r="AI85" s="247"/>
      <c r="AJ85" s="247"/>
      <c r="AK85" s="247"/>
      <c r="AL85" s="247"/>
      <c r="AM85" s="247"/>
      <c r="AN85" s="247"/>
      <c r="AO85" s="247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16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Mikulov, Kozí Hrádek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17</v>
      </c>
      <c r="AJ87" s="29"/>
      <c r="AK87" s="29"/>
      <c r="AL87" s="29"/>
      <c r="AM87" s="248">
        <f>IF(AN8= "","",AN8)</f>
        <v>44725</v>
      </c>
      <c r="AN87" s="248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25.65" customHeight="1">
      <c r="A89" s="29"/>
      <c r="B89" s="30"/>
      <c r="C89" s="26" t="s">
        <v>18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Město Mikulov, Náměstí 1, 692 20, Mikulov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22</v>
      </c>
      <c r="AJ89" s="29"/>
      <c r="AK89" s="29"/>
      <c r="AL89" s="29"/>
      <c r="AM89" s="249" t="str">
        <f>IF(E17="","",E17)</f>
        <v>PROXIMA projekt, s.r.o., Kaštanová 34, 620 00 Brno</v>
      </c>
      <c r="AN89" s="250"/>
      <c r="AO89" s="250"/>
      <c r="AP89" s="250"/>
      <c r="AQ89" s="29"/>
      <c r="AR89" s="30"/>
      <c r="AS89" s="251" t="s">
        <v>47</v>
      </c>
      <c r="AT89" s="25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6" t="s">
        <v>21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>PROXIMA projekt, s.r.o., Kaštanová 34, 620 00 Brno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24</v>
      </c>
      <c r="AJ90" s="29"/>
      <c r="AK90" s="29"/>
      <c r="AL90" s="29"/>
      <c r="AM90" s="249" t="str">
        <f>IF(E20="","",E20)</f>
        <v xml:space="preserve"> </v>
      </c>
      <c r="AN90" s="250"/>
      <c r="AO90" s="250"/>
      <c r="AP90" s="250"/>
      <c r="AQ90" s="29"/>
      <c r="AR90" s="30"/>
      <c r="AS90" s="253"/>
      <c r="AT90" s="25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53"/>
      <c r="AT91" s="25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38" t="s">
        <v>48</v>
      </c>
      <c r="D92" s="239"/>
      <c r="E92" s="239"/>
      <c r="F92" s="239"/>
      <c r="G92" s="239"/>
      <c r="H92" s="57"/>
      <c r="I92" s="240" t="s">
        <v>49</v>
      </c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  <c r="Z92" s="239"/>
      <c r="AA92" s="239"/>
      <c r="AB92" s="239"/>
      <c r="AC92" s="239"/>
      <c r="AD92" s="239"/>
      <c r="AE92" s="239"/>
      <c r="AF92" s="239"/>
      <c r="AG92" s="241" t="s">
        <v>50</v>
      </c>
      <c r="AH92" s="239"/>
      <c r="AI92" s="239"/>
      <c r="AJ92" s="239"/>
      <c r="AK92" s="239"/>
      <c r="AL92" s="239"/>
      <c r="AM92" s="239"/>
      <c r="AN92" s="240" t="s">
        <v>51</v>
      </c>
      <c r="AO92" s="239"/>
      <c r="AP92" s="242"/>
      <c r="AQ92" s="58" t="s">
        <v>52</v>
      </c>
      <c r="AR92" s="30"/>
      <c r="AS92" s="59" t="s">
        <v>53</v>
      </c>
      <c r="AT92" s="60" t="s">
        <v>54</v>
      </c>
      <c r="AU92" s="60" t="s">
        <v>55</v>
      </c>
      <c r="AV92" s="60" t="s">
        <v>56</v>
      </c>
      <c r="AW92" s="60" t="s">
        <v>57</v>
      </c>
      <c r="AX92" s="60" t="s">
        <v>58</v>
      </c>
      <c r="AY92" s="60" t="s">
        <v>59</v>
      </c>
      <c r="AZ92" s="60" t="s">
        <v>60</v>
      </c>
      <c r="BA92" s="60" t="s">
        <v>61</v>
      </c>
      <c r="BB92" s="60" t="s">
        <v>62</v>
      </c>
      <c r="BC92" s="60" t="s">
        <v>63</v>
      </c>
      <c r="BD92" s="61" t="s">
        <v>64</v>
      </c>
      <c r="BE92" s="29"/>
    </row>
    <row r="93" spans="1:91" s="2" customFormat="1" ht="10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65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43">
        <f>ROUND(SUM(AG95:AG97),2)</f>
        <v>0</v>
      </c>
      <c r="AH94" s="243"/>
      <c r="AI94" s="243"/>
      <c r="AJ94" s="243"/>
      <c r="AK94" s="243"/>
      <c r="AL94" s="243"/>
      <c r="AM94" s="243"/>
      <c r="AN94" s="244">
        <f>SUM(AG94,AT94)</f>
        <v>0</v>
      </c>
      <c r="AO94" s="244"/>
      <c r="AP94" s="244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 t="e">
        <f>ROUND(SUM(AU95:AU97),5)</f>
        <v>#REF!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66</v>
      </c>
      <c r="BT94" s="74" t="s">
        <v>67</v>
      </c>
      <c r="BU94" s="75" t="s">
        <v>68</v>
      </c>
      <c r="BV94" s="74" t="s">
        <v>69</v>
      </c>
      <c r="BW94" s="74" t="s">
        <v>4</v>
      </c>
      <c r="BX94" s="74" t="s">
        <v>70</v>
      </c>
      <c r="CL94" s="74" t="s">
        <v>1</v>
      </c>
    </row>
    <row r="95" spans="1:91" s="7" customFormat="1" ht="16.5" customHeight="1">
      <c r="A95" s="76" t="s">
        <v>71</v>
      </c>
      <c r="B95" s="77"/>
      <c r="C95" s="78"/>
      <c r="D95" s="237" t="s">
        <v>72</v>
      </c>
      <c r="E95" s="237"/>
      <c r="F95" s="237"/>
      <c r="G95" s="237"/>
      <c r="H95" s="237"/>
      <c r="I95" s="79"/>
      <c r="J95" s="237" t="s">
        <v>493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5">
        <f>'01 - Svislé zápory, kotvy'!J30</f>
        <v>0</v>
      </c>
      <c r="AH95" s="236"/>
      <c r="AI95" s="236"/>
      <c r="AJ95" s="236"/>
      <c r="AK95" s="236"/>
      <c r="AL95" s="236"/>
      <c r="AM95" s="236"/>
      <c r="AN95" s="235">
        <f>SUM(AG95,AT95)</f>
        <v>0</v>
      </c>
      <c r="AO95" s="236"/>
      <c r="AP95" s="236"/>
      <c r="AQ95" s="80" t="s">
        <v>73</v>
      </c>
      <c r="AR95" s="77"/>
      <c r="AS95" s="81">
        <v>0</v>
      </c>
      <c r="AT95" s="82">
        <f>ROUND(SUM(AV95:AW95),2)</f>
        <v>0</v>
      </c>
      <c r="AU95" s="83">
        <f>'01 - Svislé zápory, kotvy'!P122</f>
        <v>852.48593499999993</v>
      </c>
      <c r="AV95" s="82">
        <f>'01 - Svislé zápory, kotvy'!J33</f>
        <v>0</v>
      </c>
      <c r="AW95" s="82">
        <f>'01 - Svislé zápory, kotvy'!J34</f>
        <v>0</v>
      </c>
      <c r="AX95" s="82">
        <f>'01 - Svislé zápory, kotvy'!J35</f>
        <v>0</v>
      </c>
      <c r="AY95" s="82">
        <f>'01 - Svislé zápory, kotvy'!J36</f>
        <v>0</v>
      </c>
      <c r="AZ95" s="82">
        <f>'01 - Svislé zápory, kotvy'!F33</f>
        <v>0</v>
      </c>
      <c r="BA95" s="82">
        <f>'01 - Svislé zápory, kotvy'!F34</f>
        <v>0</v>
      </c>
      <c r="BB95" s="82">
        <f>'01 - Svislé zápory, kotvy'!F35</f>
        <v>0</v>
      </c>
      <c r="BC95" s="82">
        <f>'01 - Svislé zápory, kotvy'!F36</f>
        <v>0</v>
      </c>
      <c r="BD95" s="84">
        <f>'01 - Svislé zápory, kotvy'!F37</f>
        <v>0</v>
      </c>
      <c r="BT95" s="85" t="s">
        <v>74</v>
      </c>
      <c r="BV95" s="85" t="s">
        <v>69</v>
      </c>
      <c r="BW95" s="85" t="s">
        <v>75</v>
      </c>
      <c r="BX95" s="85" t="s">
        <v>4</v>
      </c>
      <c r="CL95" s="85" t="s">
        <v>1</v>
      </c>
      <c r="CM95" s="85" t="s">
        <v>76</v>
      </c>
    </row>
    <row r="96" spans="1:91" s="7" customFormat="1" ht="27.6" customHeight="1">
      <c r="A96" s="76" t="s">
        <v>71</v>
      </c>
      <c r="B96" s="77"/>
      <c r="C96" s="78"/>
      <c r="D96" s="237" t="s">
        <v>77</v>
      </c>
      <c r="E96" s="237"/>
      <c r="F96" s="237"/>
      <c r="G96" s="237"/>
      <c r="H96" s="237"/>
      <c r="I96" s="79"/>
      <c r="J96" s="237" t="s">
        <v>528</v>
      </c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5">
        <f>'02 - Obrubní pasy'!J30</f>
        <v>0</v>
      </c>
      <c r="AH96" s="236"/>
      <c r="AI96" s="236"/>
      <c r="AJ96" s="236"/>
      <c r="AK96" s="236"/>
      <c r="AL96" s="236"/>
      <c r="AM96" s="236"/>
      <c r="AN96" s="235">
        <f>SUM(AG96,AT96)</f>
        <v>0</v>
      </c>
      <c r="AO96" s="236"/>
      <c r="AP96" s="236"/>
      <c r="AQ96" s="80" t="s">
        <v>73</v>
      </c>
      <c r="AR96" s="77"/>
      <c r="AS96" s="81">
        <v>0</v>
      </c>
      <c r="AT96" s="82">
        <f>ROUND(SUM(AV96:AW96),2)</f>
        <v>0</v>
      </c>
      <c r="AU96" s="83" t="e">
        <f>'02 - Obrubní pasy'!P129</f>
        <v>#REF!</v>
      </c>
      <c r="AV96" s="82">
        <f>'02 - Obrubní pasy'!J33</f>
        <v>0</v>
      </c>
      <c r="AW96" s="82">
        <f>'02 - Obrubní pasy'!J34</f>
        <v>0</v>
      </c>
      <c r="AX96" s="82">
        <f>'02 - Obrubní pasy'!J35</f>
        <v>0</v>
      </c>
      <c r="AY96" s="82">
        <f>'02 - Obrubní pasy'!J36</f>
        <v>0</v>
      </c>
      <c r="AZ96" s="82">
        <f>'02 - Obrubní pasy'!F33</f>
        <v>0</v>
      </c>
      <c r="BA96" s="82">
        <f>'02 - Obrubní pasy'!F34</f>
        <v>0</v>
      </c>
      <c r="BB96" s="82">
        <f>'02 - Obrubní pasy'!F35</f>
        <v>0</v>
      </c>
      <c r="BC96" s="82">
        <f>'02 - Obrubní pasy'!F36</f>
        <v>0</v>
      </c>
      <c r="BD96" s="84">
        <f>'02 - Obrubní pasy'!F37</f>
        <v>0</v>
      </c>
      <c r="BT96" s="85" t="s">
        <v>74</v>
      </c>
      <c r="BV96" s="85" t="s">
        <v>69</v>
      </c>
      <c r="BW96" s="85" t="s">
        <v>78</v>
      </c>
      <c r="BX96" s="85" t="s">
        <v>4</v>
      </c>
      <c r="CL96" s="85" t="s">
        <v>1</v>
      </c>
      <c r="CM96" s="85" t="s">
        <v>76</v>
      </c>
    </row>
    <row r="97" spans="1:91" s="7" customFormat="1" ht="16.5" customHeight="1">
      <c r="A97" s="76" t="s">
        <v>71</v>
      </c>
      <c r="B97" s="77"/>
      <c r="C97" s="78"/>
      <c r="D97" s="237" t="s">
        <v>79</v>
      </c>
      <c r="E97" s="237"/>
      <c r="F97" s="237"/>
      <c r="G97" s="237"/>
      <c r="H97" s="237"/>
      <c r="I97" s="79"/>
      <c r="J97" s="237" t="s">
        <v>80</v>
      </c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5">
        <f>'03 - Vedlejší rozpočtové'!J30</f>
        <v>0</v>
      </c>
      <c r="AH97" s="236"/>
      <c r="AI97" s="236"/>
      <c r="AJ97" s="236"/>
      <c r="AK97" s="236"/>
      <c r="AL97" s="236"/>
      <c r="AM97" s="236"/>
      <c r="AN97" s="235">
        <f>SUM(AG97,AT97)</f>
        <v>0</v>
      </c>
      <c r="AO97" s="236"/>
      <c r="AP97" s="236"/>
      <c r="AQ97" s="80" t="s">
        <v>73</v>
      </c>
      <c r="AR97" s="77"/>
      <c r="AS97" s="86">
        <v>0</v>
      </c>
      <c r="AT97" s="87">
        <f>ROUND(SUM(AV97:AW97),2)</f>
        <v>0</v>
      </c>
      <c r="AU97" s="88">
        <f>'03 - Vedlejší rozpočtové'!P122</f>
        <v>0</v>
      </c>
      <c r="AV97" s="87">
        <f>'03 - Vedlejší rozpočtové'!J33</f>
        <v>0</v>
      </c>
      <c r="AW97" s="87">
        <f>'03 - Vedlejší rozpočtové'!J34</f>
        <v>0</v>
      </c>
      <c r="AX97" s="87">
        <f>'03 - Vedlejší rozpočtové'!J35</f>
        <v>0</v>
      </c>
      <c r="AY97" s="87">
        <f>'03 - Vedlejší rozpočtové'!J36</f>
        <v>0</v>
      </c>
      <c r="AZ97" s="87">
        <f>'03 - Vedlejší rozpočtové'!F33</f>
        <v>0</v>
      </c>
      <c r="BA97" s="87">
        <f>'03 - Vedlejší rozpočtové'!F34</f>
        <v>0</v>
      </c>
      <c r="BB97" s="87">
        <f>'03 - Vedlejší rozpočtové'!F35</f>
        <v>0</v>
      </c>
      <c r="BC97" s="87">
        <f>'03 - Vedlejší rozpočtové'!F36</f>
        <v>0</v>
      </c>
      <c r="BD97" s="89">
        <f>'03 - Vedlejší rozpočtové'!F37</f>
        <v>0</v>
      </c>
      <c r="BT97" s="85" t="s">
        <v>74</v>
      </c>
      <c r="BV97" s="85" t="s">
        <v>69</v>
      </c>
      <c r="BW97" s="85" t="s">
        <v>81</v>
      </c>
      <c r="BX97" s="85" t="s">
        <v>4</v>
      </c>
      <c r="CL97" s="85" t="s">
        <v>1</v>
      </c>
      <c r="CM97" s="85" t="s">
        <v>76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48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1 - Mikropiloty - II.ETAPA'!C2" display="/" xr:uid="{00000000-0004-0000-0000-000000000000}"/>
    <hyperlink ref="A96" location="'02 - Obrubní pasy - II.ETAPA'!C2" display="/" xr:uid="{00000000-0004-0000-0000-000001000000}"/>
    <hyperlink ref="A97" location="'03 - Vedlejší rozpočtové ...'!C2" display="/" xr:uid="{00000000-0004-0000-0000-000002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83"/>
  <sheetViews>
    <sheetView showGridLines="0" topLeftCell="A158" zoomScaleNormal="100" workbookViewId="0">
      <selection activeCell="E21" sqref="E21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45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75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1:46" s="1" customFormat="1" ht="24.9" customHeight="1">
      <c r="B4" s="20"/>
      <c r="D4" s="21" t="s">
        <v>82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59" t="str">
        <f>'Rekapitulace stavby'!K6</f>
        <v>STATICKÉ ZAJIŠTĚNÍ KOMUNIKACE KOZÍ HRÁDEK V MIKULOVĚ</v>
      </c>
      <c r="F7" s="260"/>
      <c r="G7" s="260"/>
      <c r="H7" s="260"/>
      <c r="L7" s="20"/>
    </row>
    <row r="8" spans="1:46" s="2" customFormat="1" ht="12" customHeight="1">
      <c r="A8" s="29"/>
      <c r="B8" s="30"/>
      <c r="C8" s="29"/>
      <c r="D8" s="26" t="s">
        <v>83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46" t="s">
        <v>492</v>
      </c>
      <c r="F9" s="261"/>
      <c r="G9" s="261"/>
      <c r="H9" s="26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14</v>
      </c>
      <c r="E11" s="29"/>
      <c r="F11" s="24" t="s">
        <v>1</v>
      </c>
      <c r="G11" s="29"/>
      <c r="H11" s="29"/>
      <c r="I11" s="26" t="s">
        <v>15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16</v>
      </c>
      <c r="E12" s="29"/>
      <c r="F12" s="24" t="s">
        <v>292</v>
      </c>
      <c r="G12" s="29"/>
      <c r="H12" s="29"/>
      <c r="I12" s="26" t="s">
        <v>17</v>
      </c>
      <c r="J12" s="52">
        <f>'Rekapitulace stavby'!AN8</f>
        <v>44725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9"/>
      <c r="G14" s="29"/>
      <c r="H14" s="29"/>
      <c r="I14" s="26" t="s">
        <v>19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293</v>
      </c>
      <c r="F15" s="29"/>
      <c r="G15" s="29"/>
      <c r="H15" s="29"/>
      <c r="I15" s="26" t="s">
        <v>20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21</v>
      </c>
      <c r="E17" s="29"/>
      <c r="F17" s="29"/>
      <c r="G17" s="29"/>
      <c r="H17" s="29"/>
      <c r="I17" s="26" t="s">
        <v>19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" t="s">
        <v>554</v>
      </c>
      <c r="F18" s="29"/>
      <c r="G18" s="29"/>
      <c r="H18" s="29"/>
      <c r="I18" s="26" t="s">
        <v>20</v>
      </c>
      <c r="J18" s="24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22</v>
      </c>
      <c r="E20" s="29"/>
      <c r="F20" s="29"/>
      <c r="G20" s="29"/>
      <c r="H20" s="29"/>
      <c r="I20" s="26" t="s">
        <v>19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18" t="s">
        <v>554</v>
      </c>
      <c r="F21" s="29"/>
      <c r="G21" s="29"/>
      <c r="H21" s="29"/>
      <c r="I21" s="26" t="s">
        <v>20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24</v>
      </c>
      <c r="E23" s="29"/>
      <c r="F23" s="29"/>
      <c r="G23" s="29"/>
      <c r="H23" s="29"/>
      <c r="I23" s="26" t="s">
        <v>19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20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28" t="s">
        <v>1</v>
      </c>
      <c r="F27" s="228"/>
      <c r="G27" s="228"/>
      <c r="H27" s="22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27</v>
      </c>
      <c r="E30" s="29"/>
      <c r="F30" s="29"/>
      <c r="G30" s="29"/>
      <c r="H30" s="29"/>
      <c r="I30" s="29"/>
      <c r="J30" s="68">
        <f>J96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29</v>
      </c>
      <c r="G32" s="29"/>
      <c r="H32" s="29"/>
      <c r="I32" s="33" t="s">
        <v>28</v>
      </c>
      <c r="J32" s="33" t="s">
        <v>30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31</v>
      </c>
      <c r="E33" s="26" t="s">
        <v>32</v>
      </c>
      <c r="F33" s="97">
        <f>J30</f>
        <v>0</v>
      </c>
      <c r="G33" s="29"/>
      <c r="H33" s="29"/>
      <c r="I33" s="98">
        <v>0.21</v>
      </c>
      <c r="J33" s="97">
        <f>F33*0.21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33</v>
      </c>
      <c r="F34" s="97">
        <f>ROUND((SUM(BF122:BF182)),  2)</f>
        <v>0</v>
      </c>
      <c r="G34" s="29"/>
      <c r="H34" s="29"/>
      <c r="I34" s="98">
        <v>0.15</v>
      </c>
      <c r="J34" s="97">
        <f>ROUND(((SUM(BF122:BF182))*I34),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34</v>
      </c>
      <c r="F35" s="97">
        <f>ROUND((SUM(BG122:BG182)),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35</v>
      </c>
      <c r="F36" s="97">
        <f>ROUND((SUM(BH122:BH182)),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36</v>
      </c>
      <c r="F37" s="97">
        <f>ROUND((SUM(BI122:BI182)),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37</v>
      </c>
      <c r="E39" s="57"/>
      <c r="F39" s="57"/>
      <c r="G39" s="101" t="s">
        <v>38</v>
      </c>
      <c r="H39" s="102" t="s">
        <v>39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40</v>
      </c>
      <c r="E50" s="41"/>
      <c r="F50" s="41"/>
      <c r="G50" s="40" t="s">
        <v>41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42</v>
      </c>
      <c r="E61" s="32"/>
      <c r="F61" s="105" t="s">
        <v>43</v>
      </c>
      <c r="G61" s="42" t="s">
        <v>42</v>
      </c>
      <c r="H61" s="32"/>
      <c r="I61" s="32"/>
      <c r="J61" s="106" t="s">
        <v>43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44</v>
      </c>
      <c r="E65" s="43"/>
      <c r="F65" s="43"/>
      <c r="G65" s="40" t="s">
        <v>45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42</v>
      </c>
      <c r="E76" s="32"/>
      <c r="F76" s="105" t="s">
        <v>43</v>
      </c>
      <c r="G76" s="42" t="s">
        <v>42</v>
      </c>
      <c r="H76" s="32"/>
      <c r="I76" s="32"/>
      <c r="J76" s="106" t="s">
        <v>43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84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59" t="str">
        <f>E7</f>
        <v>STATICKÉ ZAJIŠTĚNÍ KOMUNIKACE KOZÍ HRÁDEK V MIKULOVĚ</v>
      </c>
      <c r="F85" s="260"/>
      <c r="G85" s="260"/>
      <c r="H85" s="26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46" t="str">
        <f>E9</f>
        <v>01 - Svislé zápory, kotvy</v>
      </c>
      <c r="F87" s="261"/>
      <c r="G87" s="261"/>
      <c r="H87" s="26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16</v>
      </c>
      <c r="D89" s="29"/>
      <c r="E89" s="29"/>
      <c r="F89" s="24" t="str">
        <f>F12</f>
        <v>Mikulov, Kozí Hrádek</v>
      </c>
      <c r="G89" s="29"/>
      <c r="H89" s="29"/>
      <c r="I89" s="26" t="s">
        <v>17</v>
      </c>
      <c r="J89" s="52">
        <f>IF(J12="","",J12)</f>
        <v>44725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200000000000003" customHeight="1">
      <c r="A91" s="29"/>
      <c r="B91" s="30"/>
      <c r="C91" s="26" t="s">
        <v>18</v>
      </c>
      <c r="D91" s="29"/>
      <c r="E91" s="29"/>
      <c r="F91" s="24" t="str">
        <f>E15</f>
        <v>Město Mikulov, Náměstí 1, 692 20, Mikulov</v>
      </c>
      <c r="G91" s="29"/>
      <c r="H91" s="29"/>
      <c r="I91" s="26" t="s">
        <v>22</v>
      </c>
      <c r="J91" s="27" t="str">
        <f>E21</f>
        <v>PROXIMA projekt, s.r.o., Kaštanová 34, 620 00 Brno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21</v>
      </c>
      <c r="D92" s="29"/>
      <c r="E92" s="29"/>
      <c r="F92" s="24" t="str">
        <f>IF(E18="","",E18)</f>
        <v>PROXIMA projekt, s.r.o., Kaštanová 34, 620 00 Brno</v>
      </c>
      <c r="G92" s="29"/>
      <c r="H92" s="29"/>
      <c r="I92" s="26" t="s">
        <v>24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85</v>
      </c>
      <c r="D94" s="99"/>
      <c r="E94" s="99"/>
      <c r="F94" s="99"/>
      <c r="G94" s="99"/>
      <c r="H94" s="99"/>
      <c r="I94" s="99"/>
      <c r="J94" s="108" t="s">
        <v>86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87</v>
      </c>
      <c r="D96" s="29"/>
      <c r="E96" s="29"/>
      <c r="F96" s="29"/>
      <c r="G96" s="29"/>
      <c r="H96" s="29"/>
      <c r="I96" s="29"/>
      <c r="J96" s="68">
        <f>J97+J101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88</v>
      </c>
    </row>
    <row r="97" spans="1:31" s="9" customFormat="1" ht="24.9" customHeight="1">
      <c r="B97" s="110"/>
      <c r="D97" s="111" t="s">
        <v>89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1:31" s="10" customFormat="1" ht="19.95" customHeight="1">
      <c r="B98" s="114"/>
      <c r="D98" s="115" t="s">
        <v>90</v>
      </c>
      <c r="E98" s="116"/>
      <c r="F98" s="116"/>
      <c r="G98" s="116"/>
      <c r="H98" s="116"/>
      <c r="I98" s="116"/>
      <c r="J98" s="117">
        <f>J124</f>
        <v>0</v>
      </c>
      <c r="L98" s="114"/>
    </row>
    <row r="99" spans="1:31" s="10" customFormat="1" ht="19.95" customHeight="1">
      <c r="B99" s="114"/>
      <c r="D99" s="115" t="s">
        <v>91</v>
      </c>
      <c r="E99" s="116"/>
      <c r="F99" s="116"/>
      <c r="G99" s="116"/>
      <c r="H99" s="116"/>
      <c r="I99" s="116"/>
      <c r="J99" s="117">
        <f>J173</f>
        <v>0</v>
      </c>
      <c r="L99" s="114"/>
    </row>
    <row r="100" spans="1:31" s="10" customFormat="1" ht="19.95" customHeight="1">
      <c r="B100" s="114"/>
      <c r="D100" s="115" t="s">
        <v>92</v>
      </c>
      <c r="E100" s="116"/>
      <c r="F100" s="116"/>
      <c r="G100" s="116"/>
      <c r="H100" s="116"/>
      <c r="I100" s="116"/>
      <c r="J100" s="117">
        <f>J178</f>
        <v>0</v>
      </c>
      <c r="L100" s="114"/>
    </row>
    <row r="101" spans="1:31" s="9" customFormat="1" ht="24.9" customHeight="1">
      <c r="B101" s="110"/>
      <c r="D101" s="111" t="s">
        <v>93</v>
      </c>
      <c r="E101" s="112"/>
      <c r="F101" s="112"/>
      <c r="G101" s="112"/>
      <c r="H101" s="112"/>
      <c r="I101" s="112"/>
      <c r="J101" s="113">
        <f>J180</f>
        <v>0</v>
      </c>
      <c r="L101" s="110"/>
    </row>
    <row r="102" spans="1:31" s="10" customFormat="1" ht="19.95" customHeight="1">
      <c r="B102" s="114"/>
      <c r="D102" s="115" t="s">
        <v>94</v>
      </c>
      <c r="E102" s="116"/>
      <c r="F102" s="116"/>
      <c r="G102" s="116"/>
      <c r="H102" s="116"/>
      <c r="I102" s="116"/>
      <c r="J102" s="117">
        <f>J181</f>
        <v>0</v>
      </c>
      <c r="L102" s="114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21" t="s">
        <v>95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6" t="s">
        <v>13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59" t="str">
        <f>E7</f>
        <v>STATICKÉ ZAJIŠTĚNÍ KOMUNIKACE KOZÍ HRÁDEK V MIKULOVĚ</v>
      </c>
      <c r="F112" s="260"/>
      <c r="G112" s="260"/>
      <c r="H112" s="260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83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46" t="str">
        <f>E9</f>
        <v>01 - Svislé zápory, kotvy</v>
      </c>
      <c r="F114" s="261"/>
      <c r="G114" s="261"/>
      <c r="H114" s="261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16</v>
      </c>
      <c r="D116" s="29"/>
      <c r="E116" s="29"/>
      <c r="F116" s="24" t="str">
        <f>F12</f>
        <v>Mikulov, Kozí Hrádek</v>
      </c>
      <c r="G116" s="29"/>
      <c r="H116" s="29"/>
      <c r="I116" s="26" t="s">
        <v>17</v>
      </c>
      <c r="J116" s="52">
        <f>IF(J12="","",J12)</f>
        <v>44725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40.200000000000003" customHeight="1">
      <c r="A118" s="29"/>
      <c r="B118" s="30"/>
      <c r="C118" s="26" t="s">
        <v>18</v>
      </c>
      <c r="D118" s="29"/>
      <c r="E118" s="29"/>
      <c r="F118" s="24" t="str">
        <f>E15</f>
        <v>Město Mikulov, Náměstí 1, 692 20, Mikulov</v>
      </c>
      <c r="G118" s="29"/>
      <c r="H118" s="29"/>
      <c r="I118" s="26" t="s">
        <v>22</v>
      </c>
      <c r="J118" s="27" t="str">
        <f>E21</f>
        <v>PROXIMA projekt, s.r.o., Kaštanová 34, 620 00 Brno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6" t="s">
        <v>21</v>
      </c>
      <c r="D119" s="29"/>
      <c r="E119" s="29"/>
      <c r="F119" s="24" t="str">
        <f>IF(E18="","",E18)</f>
        <v>PROXIMA projekt, s.r.o., Kaštanová 34, 620 00 Brno</v>
      </c>
      <c r="G119" s="29"/>
      <c r="H119" s="29"/>
      <c r="I119" s="26" t="s">
        <v>24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8"/>
      <c r="B121" s="119"/>
      <c r="C121" s="120" t="s">
        <v>96</v>
      </c>
      <c r="D121" s="121" t="s">
        <v>52</v>
      </c>
      <c r="E121" s="121" t="s">
        <v>48</v>
      </c>
      <c r="F121" s="121" t="s">
        <v>49</v>
      </c>
      <c r="G121" s="121" t="s">
        <v>97</v>
      </c>
      <c r="H121" s="121" t="s">
        <v>98</v>
      </c>
      <c r="I121" s="121" t="s">
        <v>99</v>
      </c>
      <c r="J121" s="122" t="s">
        <v>86</v>
      </c>
      <c r="K121" s="123" t="s">
        <v>100</v>
      </c>
      <c r="L121" s="124"/>
      <c r="M121" s="59" t="s">
        <v>1</v>
      </c>
      <c r="N121" s="60" t="s">
        <v>31</v>
      </c>
      <c r="O121" s="60" t="s">
        <v>101</v>
      </c>
      <c r="P121" s="60" t="s">
        <v>102</v>
      </c>
      <c r="Q121" s="60" t="s">
        <v>103</v>
      </c>
      <c r="R121" s="60" t="s">
        <v>104</v>
      </c>
      <c r="S121" s="60" t="s">
        <v>105</v>
      </c>
      <c r="T121" s="61" t="s">
        <v>106</v>
      </c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</row>
    <row r="122" spans="1:65" s="2" customFormat="1" ht="22.95" customHeight="1">
      <c r="A122" s="29"/>
      <c r="B122" s="30"/>
      <c r="C122" s="66" t="s">
        <v>107</v>
      </c>
      <c r="D122" s="29"/>
      <c r="E122" s="29"/>
      <c r="F122" s="29"/>
      <c r="G122" s="29"/>
      <c r="H122" s="29"/>
      <c r="I122" s="29"/>
      <c r="J122" s="125">
        <f>J123</f>
        <v>0</v>
      </c>
      <c r="K122" s="29"/>
      <c r="L122" s="30"/>
      <c r="M122" s="62"/>
      <c r="N122" s="53"/>
      <c r="O122" s="63"/>
      <c r="P122" s="126">
        <f>P123+P180</f>
        <v>852.48593499999993</v>
      </c>
      <c r="Q122" s="63"/>
      <c r="R122" s="126">
        <f>R123+R180</f>
        <v>33.460430819999992</v>
      </c>
      <c r="S122" s="63"/>
      <c r="T122" s="127">
        <f>T123+T180</f>
        <v>9.6514900000000008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66</v>
      </c>
      <c r="AU122" s="17" t="s">
        <v>88</v>
      </c>
      <c r="BK122" s="128">
        <f>BK123+BK180</f>
        <v>0</v>
      </c>
    </row>
    <row r="123" spans="1:65" s="12" customFormat="1" ht="25.95" customHeight="1">
      <c r="B123" s="129"/>
      <c r="D123" s="130" t="s">
        <v>66</v>
      </c>
      <c r="E123" s="131" t="s">
        <v>108</v>
      </c>
      <c r="F123" s="131" t="s">
        <v>109</v>
      </c>
      <c r="J123" s="132">
        <f>J124+J173+J178</f>
        <v>0</v>
      </c>
      <c r="L123" s="129"/>
      <c r="M123" s="133"/>
      <c r="N123" s="134"/>
      <c r="O123" s="134"/>
      <c r="P123" s="135">
        <f>P124+P173+P178</f>
        <v>852.48593499999993</v>
      </c>
      <c r="Q123" s="134"/>
      <c r="R123" s="135">
        <f>R124+R173+R178</f>
        <v>33.460430819999992</v>
      </c>
      <c r="S123" s="134"/>
      <c r="T123" s="136">
        <f>T124+T173+T178</f>
        <v>9.6514900000000008</v>
      </c>
      <c r="AR123" s="130" t="s">
        <v>74</v>
      </c>
      <c r="AT123" s="137" t="s">
        <v>66</v>
      </c>
      <c r="AU123" s="137" t="s">
        <v>67</v>
      </c>
      <c r="AY123" s="130" t="s">
        <v>110</v>
      </c>
      <c r="BK123" s="138">
        <f>BK124+BK173+BK178</f>
        <v>0</v>
      </c>
    </row>
    <row r="124" spans="1:65" s="12" customFormat="1" ht="22.95" customHeight="1">
      <c r="B124" s="129"/>
      <c r="D124" s="130" t="s">
        <v>66</v>
      </c>
      <c r="E124" s="139" t="s">
        <v>76</v>
      </c>
      <c r="F124" s="139" t="s">
        <v>111</v>
      </c>
      <c r="J124" s="140">
        <f>SUM(J125:J171)</f>
        <v>0</v>
      </c>
      <c r="L124" s="129"/>
      <c r="M124" s="133"/>
      <c r="N124" s="134"/>
      <c r="O124" s="134"/>
      <c r="P124" s="135">
        <f>SUM(P125:P161)</f>
        <v>762.30024999999989</v>
      </c>
      <c r="Q124" s="134"/>
      <c r="R124" s="135">
        <f>SUM(R125:R161)</f>
        <v>33.437366819999994</v>
      </c>
      <c r="S124" s="134"/>
      <c r="T124" s="136">
        <f>SUM(T125:T161)</f>
        <v>0</v>
      </c>
      <c r="AR124" s="130" t="s">
        <v>74</v>
      </c>
      <c r="AT124" s="137" t="s">
        <v>66</v>
      </c>
      <c r="AU124" s="137" t="s">
        <v>74</v>
      </c>
      <c r="AY124" s="130" t="s">
        <v>110</v>
      </c>
      <c r="BK124" s="138">
        <f>SUM(BK125:BK161)</f>
        <v>0</v>
      </c>
    </row>
    <row r="125" spans="1:65" s="2" customFormat="1" ht="26.25" customHeight="1">
      <c r="A125" s="29"/>
      <c r="B125" s="141"/>
      <c r="C125" s="142" t="s">
        <v>74</v>
      </c>
      <c r="D125" s="142" t="s">
        <v>112</v>
      </c>
      <c r="E125" s="143" t="s">
        <v>113</v>
      </c>
      <c r="F125" s="144" t="s">
        <v>540</v>
      </c>
      <c r="G125" s="145" t="s">
        <v>114</v>
      </c>
      <c r="H125" s="146">
        <v>92</v>
      </c>
      <c r="I125" s="147"/>
      <c r="J125" s="147">
        <f>ROUND(I125*H125,2)</f>
        <v>0</v>
      </c>
      <c r="K125" s="148"/>
      <c r="L125" s="30"/>
      <c r="M125" s="149" t="s">
        <v>1</v>
      </c>
      <c r="N125" s="150" t="s">
        <v>32</v>
      </c>
      <c r="O125" s="151">
        <v>2.972</v>
      </c>
      <c r="P125" s="151">
        <f>O125*H125</f>
        <v>273.42399999999998</v>
      </c>
      <c r="Q125" s="151">
        <v>3.2000000000000003E-4</v>
      </c>
      <c r="R125" s="151">
        <f>Q125*H125</f>
        <v>2.9440000000000001E-2</v>
      </c>
      <c r="S125" s="151">
        <v>0</v>
      </c>
      <c r="T125" s="15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115</v>
      </c>
      <c r="AT125" s="153" t="s">
        <v>112</v>
      </c>
      <c r="AU125" s="153" t="s">
        <v>76</v>
      </c>
      <c r="AY125" s="17" t="s">
        <v>110</v>
      </c>
      <c r="BE125" s="154">
        <f>IF(N125="základní",J125,0)</f>
        <v>0</v>
      </c>
      <c r="BF125" s="154">
        <f>IF(N125="snížená",J125,0)</f>
        <v>0</v>
      </c>
      <c r="BG125" s="154">
        <f>IF(N125="zákl. přenesená",J125,0)</f>
        <v>0</v>
      </c>
      <c r="BH125" s="154">
        <f>IF(N125="sníž. přenesená",J125,0)</f>
        <v>0</v>
      </c>
      <c r="BI125" s="154">
        <f>IF(N125="nulová",J125,0)</f>
        <v>0</v>
      </c>
      <c r="BJ125" s="17" t="s">
        <v>74</v>
      </c>
      <c r="BK125" s="154">
        <f>ROUND(I125*H125,2)</f>
        <v>0</v>
      </c>
      <c r="BL125" s="17" t="s">
        <v>115</v>
      </c>
      <c r="BM125" s="153" t="s">
        <v>116</v>
      </c>
    </row>
    <row r="126" spans="1:65" s="13" customFormat="1">
      <c r="B126" s="155"/>
      <c r="D126" s="156" t="s">
        <v>117</v>
      </c>
      <c r="E126" s="157" t="s">
        <v>1</v>
      </c>
      <c r="F126" s="158">
        <v>92</v>
      </c>
      <c r="H126" s="159">
        <v>92</v>
      </c>
      <c r="L126" s="155"/>
      <c r="M126" s="160"/>
      <c r="N126" s="161"/>
      <c r="O126" s="161"/>
      <c r="P126" s="161"/>
      <c r="Q126" s="161"/>
      <c r="R126" s="161"/>
      <c r="S126" s="161"/>
      <c r="T126" s="162"/>
      <c r="AT126" s="157" t="s">
        <v>117</v>
      </c>
      <c r="AU126" s="157" t="s">
        <v>76</v>
      </c>
      <c r="AV126" s="13" t="s">
        <v>76</v>
      </c>
      <c r="AW126" s="13" t="s">
        <v>23</v>
      </c>
      <c r="AX126" s="13" t="s">
        <v>67</v>
      </c>
      <c r="AY126" s="157" t="s">
        <v>110</v>
      </c>
    </row>
    <row r="127" spans="1:65" s="13" customFormat="1" ht="22.8">
      <c r="B127" s="155"/>
      <c r="C127" s="142">
        <v>2</v>
      </c>
      <c r="D127" s="142" t="s">
        <v>112</v>
      </c>
      <c r="E127" s="143" t="s">
        <v>113</v>
      </c>
      <c r="F127" s="144" t="s">
        <v>465</v>
      </c>
      <c r="G127" s="145" t="s">
        <v>114</v>
      </c>
      <c r="H127" s="146">
        <v>194.05</v>
      </c>
      <c r="I127" s="147"/>
      <c r="J127" s="147">
        <f>ROUND(I127*H127,2)</f>
        <v>0</v>
      </c>
      <c r="L127" s="155"/>
      <c r="M127" s="160"/>
      <c r="N127" s="161"/>
      <c r="O127" s="161"/>
      <c r="P127" s="161"/>
      <c r="Q127" s="161"/>
      <c r="R127" s="161"/>
      <c r="S127" s="161"/>
      <c r="T127" s="162"/>
      <c r="AT127" s="157"/>
      <c r="AU127" s="157"/>
      <c r="AY127" s="157"/>
    </row>
    <row r="128" spans="1:65" s="13" customFormat="1">
      <c r="B128" s="155"/>
      <c r="D128" s="156" t="s">
        <v>117</v>
      </c>
      <c r="E128" s="157" t="s">
        <v>1</v>
      </c>
      <c r="F128" s="158" t="s">
        <v>534</v>
      </c>
      <c r="H128" s="159">
        <v>194.05</v>
      </c>
      <c r="L128" s="155"/>
      <c r="M128" s="160"/>
      <c r="N128" s="161"/>
      <c r="O128" s="161"/>
      <c r="P128" s="161"/>
      <c r="Q128" s="161"/>
      <c r="R128" s="161"/>
      <c r="S128" s="161"/>
      <c r="T128" s="162"/>
      <c r="AT128" s="157"/>
      <c r="AU128" s="157"/>
      <c r="AY128" s="157"/>
    </row>
    <row r="129" spans="1:65" s="13" customFormat="1" ht="11.4">
      <c r="B129" s="155"/>
      <c r="C129" s="142">
        <v>3</v>
      </c>
      <c r="D129" s="142" t="s">
        <v>112</v>
      </c>
      <c r="E129" s="143" t="s">
        <v>514</v>
      </c>
      <c r="F129" s="144" t="s">
        <v>513</v>
      </c>
      <c r="G129" s="145" t="s">
        <v>114</v>
      </c>
      <c r="H129" s="146">
        <v>92</v>
      </c>
      <c r="I129" s="147"/>
      <c r="J129" s="147">
        <f>ROUND(I129*H129,2)</f>
        <v>0</v>
      </c>
      <c r="L129" s="155"/>
      <c r="M129" s="160"/>
      <c r="N129" s="161"/>
      <c r="O129" s="161"/>
      <c r="P129" s="161"/>
      <c r="Q129" s="161"/>
      <c r="R129" s="161"/>
      <c r="S129" s="161"/>
      <c r="T129" s="162"/>
      <c r="AT129" s="157"/>
      <c r="AU129" s="157"/>
      <c r="AY129" s="157"/>
    </row>
    <row r="130" spans="1:65" s="13" customFormat="1" ht="57">
      <c r="B130" s="155"/>
      <c r="C130" s="142">
        <v>4</v>
      </c>
      <c r="D130" s="142" t="s">
        <v>112</v>
      </c>
      <c r="E130" s="143" t="s">
        <v>466</v>
      </c>
      <c r="F130" s="144" t="s">
        <v>467</v>
      </c>
      <c r="G130" s="145" t="s">
        <v>151</v>
      </c>
      <c r="H130" s="146">
        <v>5.74</v>
      </c>
      <c r="I130" s="147"/>
      <c r="J130" s="147">
        <f>ROUND(I130*H130,2)</f>
        <v>0</v>
      </c>
      <c r="L130" s="155"/>
      <c r="M130" s="160"/>
      <c r="N130" s="161"/>
      <c r="O130" s="161"/>
      <c r="P130" s="161"/>
      <c r="Q130" s="161"/>
      <c r="R130" s="161"/>
      <c r="S130" s="161"/>
      <c r="T130" s="162"/>
      <c r="AT130" s="157"/>
      <c r="AU130" s="157"/>
      <c r="AY130" s="157"/>
    </row>
    <row r="131" spans="1:65" s="13" customFormat="1">
      <c r="B131" s="155"/>
      <c r="D131" s="156" t="s">
        <v>117</v>
      </c>
      <c r="E131" s="157" t="s">
        <v>1</v>
      </c>
      <c r="F131" s="158">
        <v>5.74</v>
      </c>
      <c r="H131" s="159">
        <v>5.74</v>
      </c>
      <c r="L131" s="155"/>
      <c r="M131" s="160"/>
      <c r="N131" s="161"/>
      <c r="O131" s="161"/>
      <c r="P131" s="161"/>
      <c r="Q131" s="161"/>
      <c r="R131" s="161"/>
      <c r="S131" s="161"/>
      <c r="T131" s="162"/>
      <c r="AT131" s="157"/>
      <c r="AU131" s="157"/>
      <c r="AY131" s="157"/>
    </row>
    <row r="132" spans="1:65" s="2" customFormat="1" ht="24.75" customHeight="1">
      <c r="A132" s="29"/>
      <c r="B132" s="141"/>
      <c r="C132" s="142">
        <v>5</v>
      </c>
      <c r="D132" s="142" t="s">
        <v>112</v>
      </c>
      <c r="E132" s="143" t="s">
        <v>119</v>
      </c>
      <c r="F132" s="144" t="s">
        <v>475</v>
      </c>
      <c r="G132" s="145" t="s">
        <v>120</v>
      </c>
      <c r="H132" s="146">
        <v>23.838000000000001</v>
      </c>
      <c r="I132" s="147"/>
      <c r="J132" s="147">
        <f>ROUND(I132*H132,2)</f>
        <v>0</v>
      </c>
      <c r="K132" s="148"/>
      <c r="L132" s="30"/>
      <c r="M132" s="149" t="s">
        <v>1</v>
      </c>
      <c r="N132" s="150" t="s">
        <v>32</v>
      </c>
      <c r="O132" s="151">
        <v>2.875</v>
      </c>
      <c r="P132" s="151">
        <f>O132*H132</f>
        <v>68.53425</v>
      </c>
      <c r="Q132" s="151">
        <v>1.3999999999999999E-4</v>
      </c>
      <c r="R132" s="151">
        <f>Q132*H132</f>
        <v>3.33732E-3</v>
      </c>
      <c r="S132" s="151">
        <v>0</v>
      </c>
      <c r="T132" s="152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115</v>
      </c>
      <c r="AT132" s="153" t="s">
        <v>112</v>
      </c>
      <c r="AU132" s="153" t="s">
        <v>76</v>
      </c>
      <c r="AY132" s="17" t="s">
        <v>110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7" t="s">
        <v>74</v>
      </c>
      <c r="BK132" s="154">
        <f>ROUND(I132*H132,2)</f>
        <v>0</v>
      </c>
      <c r="BL132" s="17" t="s">
        <v>115</v>
      </c>
      <c r="BM132" s="153" t="s">
        <v>121</v>
      </c>
    </row>
    <row r="133" spans="1:65" s="13" customFormat="1">
      <c r="B133" s="155"/>
      <c r="D133" s="156" t="s">
        <v>117</v>
      </c>
      <c r="E133" s="157" t="s">
        <v>1</v>
      </c>
      <c r="F133" s="158" t="s">
        <v>535</v>
      </c>
      <c r="H133" s="159">
        <v>23.838000000000001</v>
      </c>
      <c r="L133" s="155"/>
      <c r="M133" s="160"/>
      <c r="N133" s="161"/>
      <c r="O133" s="161"/>
      <c r="P133" s="161"/>
      <c r="Q133" s="161"/>
      <c r="R133" s="161"/>
      <c r="S133" s="161"/>
      <c r="T133" s="162"/>
      <c r="AT133" s="157" t="s">
        <v>117</v>
      </c>
      <c r="AU133" s="157" t="s">
        <v>76</v>
      </c>
      <c r="AV133" s="13" t="s">
        <v>76</v>
      </c>
      <c r="AW133" s="13" t="s">
        <v>23</v>
      </c>
      <c r="AX133" s="13" t="s">
        <v>74</v>
      </c>
      <c r="AY133" s="157" t="s">
        <v>110</v>
      </c>
    </row>
    <row r="134" spans="1:65" s="2" customFormat="1" ht="25.95" customHeight="1">
      <c r="A134" s="29"/>
      <c r="B134" s="141"/>
      <c r="C134" s="163">
        <v>6</v>
      </c>
      <c r="D134" s="163" t="s">
        <v>122</v>
      </c>
      <c r="E134" s="164" t="s">
        <v>123</v>
      </c>
      <c r="F134" s="165" t="s">
        <v>468</v>
      </c>
      <c r="G134" s="166" t="s">
        <v>124</v>
      </c>
      <c r="H134" s="167">
        <v>12.31</v>
      </c>
      <c r="I134" s="168"/>
      <c r="J134" s="168">
        <f>ROUND(I134*H134,2)</f>
        <v>0</v>
      </c>
      <c r="K134" s="169"/>
      <c r="L134" s="170"/>
      <c r="M134" s="171" t="s">
        <v>1</v>
      </c>
      <c r="N134" s="172" t="s">
        <v>32</v>
      </c>
      <c r="O134" s="151">
        <v>0</v>
      </c>
      <c r="P134" s="151">
        <f>O134*H134</f>
        <v>0</v>
      </c>
      <c r="Q134" s="151">
        <v>1</v>
      </c>
      <c r="R134" s="151">
        <f>Q134*H134</f>
        <v>12.31</v>
      </c>
      <c r="S134" s="151">
        <v>0</v>
      </c>
      <c r="T134" s="15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125</v>
      </c>
      <c r="AT134" s="153" t="s">
        <v>122</v>
      </c>
      <c r="AU134" s="153" t="s">
        <v>76</v>
      </c>
      <c r="AY134" s="17" t="s">
        <v>110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7" t="s">
        <v>74</v>
      </c>
      <c r="BK134" s="154">
        <f>ROUND(I134*H134,2)</f>
        <v>0</v>
      </c>
      <c r="BL134" s="17" t="s">
        <v>115</v>
      </c>
      <c r="BM134" s="153" t="s">
        <v>126</v>
      </c>
    </row>
    <row r="135" spans="1:65" s="13" customFormat="1">
      <c r="B135" s="155"/>
      <c r="D135" s="156" t="s">
        <v>117</v>
      </c>
      <c r="E135" s="157" t="s">
        <v>1</v>
      </c>
      <c r="F135" s="158" t="s">
        <v>536</v>
      </c>
      <c r="H135" s="159">
        <v>12.31</v>
      </c>
      <c r="L135" s="155"/>
      <c r="M135" s="160"/>
      <c r="N135" s="161"/>
      <c r="O135" s="161"/>
      <c r="P135" s="161"/>
      <c r="Q135" s="161"/>
      <c r="R135" s="161"/>
      <c r="S135" s="161"/>
      <c r="T135" s="162"/>
      <c r="AT135" s="157" t="s">
        <v>117</v>
      </c>
      <c r="AU135" s="157" t="s">
        <v>76</v>
      </c>
      <c r="AV135" s="13" t="s">
        <v>76</v>
      </c>
      <c r="AW135" s="13" t="s">
        <v>23</v>
      </c>
      <c r="AX135" s="13" t="s">
        <v>74</v>
      </c>
      <c r="AY135" s="157" t="s">
        <v>110</v>
      </c>
    </row>
    <row r="136" spans="1:65" s="2" customFormat="1" ht="27" customHeight="1">
      <c r="A136" s="29"/>
      <c r="B136" s="141"/>
      <c r="C136" s="142">
        <v>7</v>
      </c>
      <c r="D136" s="142" t="s">
        <v>112</v>
      </c>
      <c r="E136" s="143" t="s">
        <v>127</v>
      </c>
      <c r="F136" s="144" t="s">
        <v>476</v>
      </c>
      <c r="G136" s="145" t="s">
        <v>120</v>
      </c>
      <c r="H136" s="146">
        <v>22.33</v>
      </c>
      <c r="I136" s="147"/>
      <c r="J136" s="147">
        <f>ROUND(I136*H136,2)</f>
        <v>0</v>
      </c>
      <c r="K136" s="148"/>
      <c r="L136" s="30"/>
      <c r="M136" s="149" t="s">
        <v>1</v>
      </c>
      <c r="N136" s="150" t="s">
        <v>32</v>
      </c>
      <c r="O136" s="151">
        <v>5.4</v>
      </c>
      <c r="P136" s="151">
        <f>O136*H136</f>
        <v>120.58199999999999</v>
      </c>
      <c r="Q136" s="151">
        <v>1.4999999999999999E-4</v>
      </c>
      <c r="R136" s="151">
        <f>Q136*H136</f>
        <v>3.3494999999999996E-3</v>
      </c>
      <c r="S136" s="151">
        <v>0</v>
      </c>
      <c r="T136" s="152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115</v>
      </c>
      <c r="AT136" s="153" t="s">
        <v>112</v>
      </c>
      <c r="AU136" s="153" t="s">
        <v>76</v>
      </c>
      <c r="AY136" s="17" t="s">
        <v>110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7" t="s">
        <v>74</v>
      </c>
      <c r="BK136" s="154">
        <f>ROUND(I136*H136,2)</f>
        <v>0</v>
      </c>
      <c r="BL136" s="17" t="s">
        <v>115</v>
      </c>
      <c r="BM136" s="153" t="s">
        <v>128</v>
      </c>
    </row>
    <row r="137" spans="1:65" s="13" customFormat="1">
      <c r="B137" s="155"/>
      <c r="D137" s="156" t="s">
        <v>117</v>
      </c>
      <c r="E137" s="157" t="s">
        <v>1</v>
      </c>
      <c r="F137" s="158" t="s">
        <v>537</v>
      </c>
      <c r="H137" s="159">
        <v>267.89999999999998</v>
      </c>
      <c r="L137" s="155"/>
      <c r="M137" s="160"/>
      <c r="N137" s="161"/>
      <c r="O137" s="161"/>
      <c r="P137" s="161"/>
      <c r="Q137" s="161"/>
      <c r="R137" s="161"/>
      <c r="S137" s="161"/>
      <c r="T137" s="162"/>
      <c r="AT137" s="157" t="s">
        <v>117</v>
      </c>
      <c r="AU137" s="157" t="s">
        <v>76</v>
      </c>
      <c r="AV137" s="13" t="s">
        <v>76</v>
      </c>
      <c r="AW137" s="13" t="s">
        <v>23</v>
      </c>
      <c r="AX137" s="13" t="s">
        <v>67</v>
      </c>
      <c r="AY137" s="157" t="s">
        <v>110</v>
      </c>
    </row>
    <row r="138" spans="1:65" s="13" customFormat="1">
      <c r="B138" s="155"/>
      <c r="D138" s="156" t="s">
        <v>117</v>
      </c>
      <c r="E138" s="157" t="s">
        <v>1</v>
      </c>
      <c r="F138" s="158" t="s">
        <v>538</v>
      </c>
      <c r="H138" s="159">
        <v>22.33</v>
      </c>
      <c r="L138" s="155"/>
      <c r="M138" s="160"/>
      <c r="N138" s="161"/>
      <c r="O138" s="161"/>
      <c r="P138" s="161"/>
      <c r="Q138" s="161"/>
      <c r="R138" s="161"/>
      <c r="S138" s="161"/>
      <c r="T138" s="162"/>
      <c r="AT138" s="157" t="s">
        <v>117</v>
      </c>
      <c r="AU138" s="157" t="s">
        <v>76</v>
      </c>
      <c r="AV138" s="13" t="s">
        <v>76</v>
      </c>
      <c r="AW138" s="13" t="s">
        <v>23</v>
      </c>
      <c r="AX138" s="13" t="s">
        <v>74</v>
      </c>
      <c r="AY138" s="157" t="s">
        <v>110</v>
      </c>
    </row>
    <row r="139" spans="1:65" s="2" customFormat="1" ht="28.2" customHeight="1">
      <c r="A139" s="29"/>
      <c r="B139" s="141"/>
      <c r="C139" s="163">
        <v>8</v>
      </c>
      <c r="D139" s="163" t="s">
        <v>122</v>
      </c>
      <c r="E139" s="164" t="s">
        <v>130</v>
      </c>
      <c r="F139" s="165" t="s">
        <v>469</v>
      </c>
      <c r="G139" s="166" t="s">
        <v>124</v>
      </c>
      <c r="H139" s="167">
        <v>15.632999999999999</v>
      </c>
      <c r="I139" s="168"/>
      <c r="J139" s="168">
        <f>ROUND(I139*H139,2)</f>
        <v>0</v>
      </c>
      <c r="K139" s="169"/>
      <c r="L139" s="170"/>
      <c r="M139" s="171" t="s">
        <v>1</v>
      </c>
      <c r="N139" s="172" t="s">
        <v>32</v>
      </c>
      <c r="O139" s="151">
        <v>0</v>
      </c>
      <c r="P139" s="151">
        <f>O139*H139</f>
        <v>0</v>
      </c>
      <c r="Q139" s="151">
        <v>1</v>
      </c>
      <c r="R139" s="151">
        <f>Q139*H139</f>
        <v>15.632999999999999</v>
      </c>
      <c r="S139" s="151">
        <v>0</v>
      </c>
      <c r="T139" s="152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125</v>
      </c>
      <c r="AT139" s="153" t="s">
        <v>122</v>
      </c>
      <c r="AU139" s="153" t="s">
        <v>76</v>
      </c>
      <c r="AY139" s="17" t="s">
        <v>110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7" t="s">
        <v>74</v>
      </c>
      <c r="BK139" s="154">
        <f>ROUND(I139*H139,2)</f>
        <v>0</v>
      </c>
      <c r="BL139" s="17" t="s">
        <v>115</v>
      </c>
      <c r="BM139" s="153" t="s">
        <v>131</v>
      </c>
    </row>
    <row r="140" spans="1:65" s="13" customFormat="1">
      <c r="B140" s="155"/>
      <c r="D140" s="156" t="s">
        <v>117</v>
      </c>
      <c r="E140" s="157" t="s">
        <v>1</v>
      </c>
      <c r="F140" s="158" t="s">
        <v>539</v>
      </c>
      <c r="H140" s="159">
        <v>138.94999999999999</v>
      </c>
      <c r="L140" s="155"/>
      <c r="M140" s="160"/>
      <c r="N140" s="161"/>
      <c r="O140" s="161"/>
      <c r="P140" s="161"/>
      <c r="Q140" s="161"/>
      <c r="R140" s="161"/>
      <c r="S140" s="161"/>
      <c r="T140" s="162"/>
      <c r="AT140" s="157" t="s">
        <v>117</v>
      </c>
      <c r="AU140" s="157" t="s">
        <v>76</v>
      </c>
      <c r="AV140" s="13" t="s">
        <v>76</v>
      </c>
      <c r="AW140" s="13" t="s">
        <v>23</v>
      </c>
      <c r="AX140" s="13" t="s">
        <v>67</v>
      </c>
      <c r="AY140" s="157" t="s">
        <v>110</v>
      </c>
    </row>
    <row r="141" spans="1:65" s="13" customFormat="1">
      <c r="B141" s="155"/>
      <c r="D141" s="156" t="s">
        <v>117</v>
      </c>
      <c r="E141" s="157" t="s">
        <v>1</v>
      </c>
      <c r="F141" s="158" t="s">
        <v>541</v>
      </c>
      <c r="H141" s="159">
        <v>15.632999999999999</v>
      </c>
      <c r="L141" s="155"/>
      <c r="M141" s="160"/>
      <c r="N141" s="161"/>
      <c r="O141" s="161"/>
      <c r="P141" s="161"/>
      <c r="Q141" s="161"/>
      <c r="R141" s="161"/>
      <c r="S141" s="161"/>
      <c r="T141" s="162"/>
      <c r="AT141" s="157" t="s">
        <v>117</v>
      </c>
      <c r="AU141" s="157" t="s">
        <v>76</v>
      </c>
      <c r="AV141" s="13" t="s">
        <v>76</v>
      </c>
      <c r="AW141" s="13" t="s">
        <v>23</v>
      </c>
      <c r="AX141" s="13" t="s">
        <v>74</v>
      </c>
      <c r="AY141" s="157" t="s">
        <v>110</v>
      </c>
    </row>
    <row r="142" spans="1:65" s="13" customFormat="1" ht="11.4">
      <c r="B142" s="155"/>
      <c r="C142" s="142">
        <v>9</v>
      </c>
      <c r="D142" s="142" t="s">
        <v>112</v>
      </c>
      <c r="E142" s="143" t="s">
        <v>487</v>
      </c>
      <c r="F142" s="144" t="s">
        <v>488</v>
      </c>
      <c r="G142" s="145" t="s">
        <v>114</v>
      </c>
      <c r="H142" s="146">
        <v>194.05</v>
      </c>
      <c r="I142" s="147"/>
      <c r="J142" s="147">
        <f>ROUND(I142*H142,2)</f>
        <v>0</v>
      </c>
      <c r="L142" s="155"/>
      <c r="M142" s="160"/>
      <c r="N142" s="161"/>
      <c r="O142" s="161"/>
      <c r="P142" s="161"/>
      <c r="Q142" s="161"/>
      <c r="R142" s="161"/>
      <c r="S142" s="161"/>
      <c r="T142" s="162"/>
      <c r="AT142" s="157"/>
      <c r="AU142" s="157"/>
      <c r="AY142" s="157"/>
    </row>
    <row r="143" spans="1:65" s="2" customFormat="1" ht="24.75" customHeight="1">
      <c r="A143" s="29"/>
      <c r="B143" s="141"/>
      <c r="C143" s="142">
        <v>10</v>
      </c>
      <c r="D143" s="142" t="s">
        <v>112</v>
      </c>
      <c r="E143" s="143" t="s">
        <v>133</v>
      </c>
      <c r="F143" s="144" t="s">
        <v>551</v>
      </c>
      <c r="G143" s="145" t="s">
        <v>114</v>
      </c>
      <c r="H143" s="146">
        <v>36</v>
      </c>
      <c r="I143" s="147"/>
      <c r="J143" s="147">
        <f>ROUND(I143*H143,2)</f>
        <v>0</v>
      </c>
      <c r="K143" s="148"/>
      <c r="L143" s="30"/>
      <c r="M143" s="149" t="s">
        <v>1</v>
      </c>
      <c r="N143" s="150" t="s">
        <v>32</v>
      </c>
      <c r="O143" s="151">
        <v>2.7</v>
      </c>
      <c r="P143" s="151">
        <f>O143*H143</f>
        <v>97.2</v>
      </c>
      <c r="Q143" s="151">
        <v>3.2849999999999997E-2</v>
      </c>
      <c r="R143" s="151">
        <f>Q143*H143</f>
        <v>1.1825999999999999</v>
      </c>
      <c r="S143" s="151">
        <v>0</v>
      </c>
      <c r="T143" s="152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115</v>
      </c>
      <c r="AT143" s="153" t="s">
        <v>112</v>
      </c>
      <c r="AU143" s="153" t="s">
        <v>76</v>
      </c>
      <c r="AY143" s="17" t="s">
        <v>110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7" t="s">
        <v>74</v>
      </c>
      <c r="BK143" s="154">
        <f>ROUND(I143*H143,2)</f>
        <v>0</v>
      </c>
      <c r="BL143" s="17" t="s">
        <v>115</v>
      </c>
      <c r="BM143" s="153" t="s">
        <v>134</v>
      </c>
    </row>
    <row r="144" spans="1:65" s="14" customFormat="1">
      <c r="B144" s="173"/>
      <c r="D144" s="156" t="s">
        <v>117</v>
      </c>
      <c r="E144" s="174" t="s">
        <v>1</v>
      </c>
      <c r="F144" s="175" t="s">
        <v>135</v>
      </c>
      <c r="H144" s="176">
        <v>36</v>
      </c>
      <c r="L144" s="173"/>
      <c r="M144" s="177"/>
      <c r="N144" s="178"/>
      <c r="O144" s="178"/>
      <c r="P144" s="178"/>
      <c r="Q144" s="178"/>
      <c r="R144" s="178"/>
      <c r="S144" s="178"/>
      <c r="T144" s="179"/>
      <c r="AT144" s="174" t="s">
        <v>117</v>
      </c>
      <c r="AU144" s="174" t="s">
        <v>76</v>
      </c>
      <c r="AV144" s="14" t="s">
        <v>115</v>
      </c>
      <c r="AW144" s="14" t="s">
        <v>23</v>
      </c>
      <c r="AX144" s="14" t="s">
        <v>74</v>
      </c>
      <c r="AY144" s="174" t="s">
        <v>110</v>
      </c>
    </row>
    <row r="145" spans="1:65" s="14" customFormat="1" ht="11.4">
      <c r="B145" s="173"/>
      <c r="C145" s="142">
        <v>11</v>
      </c>
      <c r="D145" s="142" t="s">
        <v>112</v>
      </c>
      <c r="E145" s="143" t="s">
        <v>133</v>
      </c>
      <c r="F145" s="210" t="s">
        <v>470</v>
      </c>
      <c r="G145" s="145" t="s">
        <v>114</v>
      </c>
      <c r="H145" s="146">
        <v>40</v>
      </c>
      <c r="I145" s="147"/>
      <c r="J145" s="147">
        <f>ROUND(I145*H145,2)</f>
        <v>0</v>
      </c>
      <c r="L145" s="173"/>
      <c r="M145" s="177"/>
      <c r="N145" s="178"/>
      <c r="O145" s="178"/>
      <c r="P145" s="178"/>
      <c r="Q145" s="178"/>
      <c r="R145" s="178"/>
      <c r="S145" s="178"/>
      <c r="T145" s="179"/>
      <c r="AT145" s="174"/>
      <c r="AU145" s="174"/>
      <c r="AY145" s="174"/>
    </row>
    <row r="146" spans="1:65" s="14" customFormat="1">
      <c r="B146" s="173"/>
      <c r="D146" s="156" t="s">
        <v>117</v>
      </c>
      <c r="E146" s="174" t="s">
        <v>1</v>
      </c>
      <c r="F146" s="175" t="s">
        <v>543</v>
      </c>
      <c r="H146" s="176">
        <v>40</v>
      </c>
      <c r="L146" s="173"/>
      <c r="M146" s="177"/>
      <c r="N146" s="178"/>
      <c r="O146" s="178"/>
      <c r="P146" s="178"/>
      <c r="Q146" s="178"/>
      <c r="R146" s="178"/>
      <c r="S146" s="178"/>
      <c r="T146" s="179"/>
      <c r="AT146" s="174"/>
      <c r="AU146" s="174"/>
      <c r="AY146" s="174"/>
    </row>
    <row r="147" spans="1:65" s="14" customFormat="1" ht="11.4">
      <c r="B147" s="173"/>
      <c r="C147" s="142">
        <v>12</v>
      </c>
      <c r="D147" s="142" t="s">
        <v>112</v>
      </c>
      <c r="E147" s="143" t="s">
        <v>133</v>
      </c>
      <c r="F147" s="210" t="s">
        <v>470</v>
      </c>
      <c r="G147" s="145" t="s">
        <v>114</v>
      </c>
      <c r="H147" s="146">
        <v>80</v>
      </c>
      <c r="I147" s="147"/>
      <c r="J147" s="147">
        <f>ROUND(I147*H147,2)</f>
        <v>0</v>
      </c>
      <c r="L147" s="173"/>
      <c r="M147" s="177"/>
      <c r="N147" s="178"/>
      <c r="O147" s="178"/>
      <c r="P147" s="178"/>
      <c r="Q147" s="178"/>
      <c r="R147" s="178"/>
      <c r="S147" s="178"/>
      <c r="T147" s="179"/>
      <c r="AT147" s="174"/>
      <c r="AU147" s="174"/>
      <c r="AY147" s="174"/>
    </row>
    <row r="148" spans="1:65" s="14" customFormat="1">
      <c r="B148" s="173"/>
      <c r="D148" s="156" t="s">
        <v>117</v>
      </c>
      <c r="E148" s="174" t="s">
        <v>1</v>
      </c>
      <c r="F148" s="175" t="s">
        <v>544</v>
      </c>
      <c r="H148" s="176">
        <v>80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/>
      <c r="AU148" s="174"/>
      <c r="AY148" s="174"/>
    </row>
    <row r="149" spans="1:65" s="2" customFormat="1" ht="28.5" customHeight="1">
      <c r="A149" s="29"/>
      <c r="B149" s="141"/>
      <c r="C149" s="163">
        <v>13</v>
      </c>
      <c r="D149" s="163" t="s">
        <v>122</v>
      </c>
      <c r="E149" s="164" t="s">
        <v>137</v>
      </c>
      <c r="F149" s="165" t="s">
        <v>542</v>
      </c>
      <c r="G149" s="166" t="s">
        <v>114</v>
      </c>
      <c r="H149" s="167">
        <v>66</v>
      </c>
      <c r="I149" s="168"/>
      <c r="J149" s="168">
        <f>ROUND(I149*H149,2)</f>
        <v>0</v>
      </c>
      <c r="K149" s="169"/>
      <c r="L149" s="170"/>
      <c r="M149" s="171" t="s">
        <v>1</v>
      </c>
      <c r="N149" s="172" t="s">
        <v>32</v>
      </c>
      <c r="O149" s="151">
        <v>0</v>
      </c>
      <c r="P149" s="151">
        <f>O149*H149</f>
        <v>0</v>
      </c>
      <c r="Q149" s="151">
        <v>1.9480000000000001E-2</v>
      </c>
      <c r="R149" s="151">
        <f>Q149*H149</f>
        <v>1.2856800000000002</v>
      </c>
      <c r="S149" s="151">
        <v>0</v>
      </c>
      <c r="T149" s="152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125</v>
      </c>
      <c r="AT149" s="153" t="s">
        <v>122</v>
      </c>
      <c r="AU149" s="153" t="s">
        <v>76</v>
      </c>
      <c r="AY149" s="17" t="s">
        <v>110</v>
      </c>
      <c r="BE149" s="154">
        <f>IF(N149="základní",J149,0)</f>
        <v>0</v>
      </c>
      <c r="BF149" s="154">
        <f>IF(N149="snížená",J149,0)</f>
        <v>0</v>
      </c>
      <c r="BG149" s="154">
        <f>IF(N149="zákl. přenesená",J149,0)</f>
        <v>0</v>
      </c>
      <c r="BH149" s="154">
        <f>IF(N149="sníž. přenesená",J149,0)</f>
        <v>0</v>
      </c>
      <c r="BI149" s="154">
        <f>IF(N149="nulová",J149,0)</f>
        <v>0</v>
      </c>
      <c r="BJ149" s="17" t="s">
        <v>74</v>
      </c>
      <c r="BK149" s="154">
        <f>ROUND(I149*H149,2)</f>
        <v>0</v>
      </c>
      <c r="BL149" s="17" t="s">
        <v>115</v>
      </c>
      <c r="BM149" s="153" t="s">
        <v>138</v>
      </c>
    </row>
    <row r="150" spans="1:65" s="2" customFormat="1" ht="21.75" customHeight="1">
      <c r="A150" s="204"/>
      <c r="B150" s="141"/>
      <c r="C150" s="163">
        <v>14</v>
      </c>
      <c r="D150" s="163" t="s">
        <v>122</v>
      </c>
      <c r="E150" s="164" t="s">
        <v>515</v>
      </c>
      <c r="F150" s="165" t="s">
        <v>471</v>
      </c>
      <c r="G150" s="166" t="s">
        <v>124</v>
      </c>
      <c r="H150" s="167">
        <v>0.81599999999999995</v>
      </c>
      <c r="I150" s="168"/>
      <c r="J150" s="168">
        <f t="shared" ref="J150:J151" si="0">ROUND(I150*H150,2)</f>
        <v>0</v>
      </c>
      <c r="K150" s="169"/>
      <c r="L150" s="170"/>
      <c r="M150" s="171"/>
      <c r="N150" s="172"/>
      <c r="O150" s="151"/>
      <c r="P150" s="151"/>
      <c r="Q150" s="151"/>
      <c r="R150" s="151"/>
      <c r="S150" s="151"/>
      <c r="T150" s="152"/>
      <c r="U150" s="204"/>
      <c r="V150" s="204"/>
      <c r="W150" s="204"/>
      <c r="X150" s="204"/>
      <c r="Y150" s="204"/>
      <c r="Z150" s="204"/>
      <c r="AA150" s="204"/>
      <c r="AB150" s="204"/>
      <c r="AC150" s="204"/>
      <c r="AD150" s="204"/>
      <c r="AE150" s="204"/>
      <c r="AR150" s="153"/>
      <c r="AT150" s="153"/>
      <c r="AU150" s="153"/>
      <c r="AY150" s="17"/>
      <c r="BE150" s="154"/>
      <c r="BF150" s="154"/>
      <c r="BG150" s="154"/>
      <c r="BH150" s="154"/>
      <c r="BI150" s="154"/>
      <c r="BJ150" s="17"/>
      <c r="BK150" s="154"/>
      <c r="BL150" s="17"/>
      <c r="BM150" s="153"/>
    </row>
    <row r="151" spans="1:65" s="2" customFormat="1" ht="21.75" customHeight="1">
      <c r="A151" s="204"/>
      <c r="B151" s="141"/>
      <c r="C151" s="163">
        <v>15</v>
      </c>
      <c r="D151" s="163" t="s">
        <v>122</v>
      </c>
      <c r="E151" s="164" t="s">
        <v>516</v>
      </c>
      <c r="F151" s="165" t="s">
        <v>471</v>
      </c>
      <c r="G151" s="166" t="s">
        <v>124</v>
      </c>
      <c r="H151" s="167">
        <v>1.6319999999999999</v>
      </c>
      <c r="I151" s="168"/>
      <c r="J151" s="168">
        <f t="shared" si="0"/>
        <v>0</v>
      </c>
      <c r="K151" s="169"/>
      <c r="L151" s="170"/>
      <c r="M151" s="171"/>
      <c r="N151" s="172"/>
      <c r="O151" s="151"/>
      <c r="P151" s="151"/>
      <c r="Q151" s="151"/>
      <c r="R151" s="151"/>
      <c r="S151" s="151"/>
      <c r="T151" s="152"/>
      <c r="U151" s="204"/>
      <c r="V151" s="204"/>
      <c r="W151" s="204"/>
      <c r="X151" s="204"/>
      <c r="Y151" s="204"/>
      <c r="Z151" s="204"/>
      <c r="AA151" s="204"/>
      <c r="AB151" s="204"/>
      <c r="AC151" s="204"/>
      <c r="AD151" s="204"/>
      <c r="AE151" s="204"/>
      <c r="AR151" s="153"/>
      <c r="AT151" s="153"/>
      <c r="AU151" s="153"/>
      <c r="AY151" s="17"/>
      <c r="BE151" s="154"/>
      <c r="BF151" s="154"/>
      <c r="BG151" s="154"/>
      <c r="BH151" s="154"/>
      <c r="BI151" s="154"/>
      <c r="BJ151" s="17"/>
      <c r="BK151" s="154"/>
      <c r="BL151" s="17"/>
      <c r="BM151" s="153"/>
    </row>
    <row r="152" spans="1:65" s="2" customFormat="1" ht="26.25" customHeight="1">
      <c r="A152" s="29"/>
      <c r="B152" s="141"/>
      <c r="C152" s="142">
        <v>16</v>
      </c>
      <c r="D152" s="142" t="s">
        <v>112</v>
      </c>
      <c r="E152" s="143" t="s">
        <v>139</v>
      </c>
      <c r="F152" s="144" t="s">
        <v>552</v>
      </c>
      <c r="G152" s="145" t="s">
        <v>114</v>
      </c>
      <c r="H152" s="146">
        <v>60</v>
      </c>
      <c r="I152" s="147"/>
      <c r="J152" s="147">
        <f>ROUND(I152*H152,2)</f>
        <v>0</v>
      </c>
      <c r="K152" s="148"/>
      <c r="L152" s="30"/>
      <c r="M152" s="149" t="s">
        <v>1</v>
      </c>
      <c r="N152" s="150" t="s">
        <v>32</v>
      </c>
      <c r="O152" s="151">
        <v>2.7360000000000002</v>
      </c>
      <c r="P152" s="151">
        <f>O152*H152</f>
        <v>164.16000000000003</v>
      </c>
      <c r="Q152" s="151">
        <v>3.7010000000000001E-2</v>
      </c>
      <c r="R152" s="151">
        <f>Q152*H152</f>
        <v>2.2206000000000001</v>
      </c>
      <c r="S152" s="151">
        <v>0</v>
      </c>
      <c r="T152" s="152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3" t="s">
        <v>115</v>
      </c>
      <c r="AT152" s="153" t="s">
        <v>112</v>
      </c>
      <c r="AU152" s="153" t="s">
        <v>76</v>
      </c>
      <c r="AY152" s="17" t="s">
        <v>110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7" t="s">
        <v>74</v>
      </c>
      <c r="BK152" s="154">
        <f>ROUND(I152*H152,2)</f>
        <v>0</v>
      </c>
      <c r="BL152" s="17" t="s">
        <v>115</v>
      </c>
      <c r="BM152" s="153" t="s">
        <v>140</v>
      </c>
    </row>
    <row r="153" spans="1:65" s="14" customFormat="1">
      <c r="B153" s="173"/>
      <c r="D153" s="156" t="s">
        <v>117</v>
      </c>
      <c r="E153" s="174" t="s">
        <v>1</v>
      </c>
      <c r="F153" s="175" t="s">
        <v>135</v>
      </c>
      <c r="H153" s="176">
        <v>60</v>
      </c>
      <c r="L153" s="173"/>
      <c r="M153" s="177"/>
      <c r="N153" s="178"/>
      <c r="O153" s="178"/>
      <c r="P153" s="178"/>
      <c r="Q153" s="178"/>
      <c r="R153" s="178"/>
      <c r="S153" s="178"/>
      <c r="T153" s="179"/>
      <c r="AT153" s="174" t="s">
        <v>117</v>
      </c>
      <c r="AU153" s="174" t="s">
        <v>76</v>
      </c>
      <c r="AV153" s="14" t="s">
        <v>115</v>
      </c>
      <c r="AW153" s="14" t="s">
        <v>23</v>
      </c>
      <c r="AX153" s="14" t="s">
        <v>74</v>
      </c>
      <c r="AY153" s="174" t="s">
        <v>110</v>
      </c>
    </row>
    <row r="154" spans="1:65" s="14" customFormat="1" ht="11.4">
      <c r="B154" s="173"/>
      <c r="C154" s="142">
        <v>17</v>
      </c>
      <c r="D154" s="142" t="s">
        <v>112</v>
      </c>
      <c r="E154" s="143" t="s">
        <v>472</v>
      </c>
      <c r="F154" s="144" t="s">
        <v>473</v>
      </c>
      <c r="G154" s="145" t="s">
        <v>114</v>
      </c>
      <c r="H154" s="146">
        <v>157.1</v>
      </c>
      <c r="I154" s="147"/>
      <c r="J154" s="147">
        <f>ROUND(I154*H154,2)</f>
        <v>0</v>
      </c>
      <c r="L154" s="173"/>
      <c r="M154" s="177"/>
      <c r="N154" s="178"/>
      <c r="O154" s="178"/>
      <c r="P154" s="178"/>
      <c r="Q154" s="178"/>
      <c r="R154" s="178"/>
      <c r="S154" s="178"/>
      <c r="T154" s="179"/>
      <c r="AT154" s="174"/>
      <c r="AU154" s="174"/>
      <c r="AY154" s="174"/>
    </row>
    <row r="155" spans="1:65" s="14" customFormat="1">
      <c r="B155" s="173"/>
      <c r="D155" s="156" t="s">
        <v>117</v>
      </c>
      <c r="E155" s="174" t="s">
        <v>1</v>
      </c>
      <c r="F155" s="175" t="s">
        <v>135</v>
      </c>
      <c r="H155" s="176">
        <v>157.1</v>
      </c>
      <c r="L155" s="173"/>
      <c r="M155" s="177"/>
      <c r="N155" s="178"/>
      <c r="O155" s="178"/>
      <c r="P155" s="178"/>
      <c r="Q155" s="178"/>
      <c r="R155" s="178"/>
      <c r="S155" s="178"/>
      <c r="T155" s="179"/>
      <c r="AT155" s="174"/>
      <c r="AU155" s="174"/>
      <c r="AY155" s="174"/>
    </row>
    <row r="156" spans="1:65" s="14" customFormat="1" ht="11.4">
      <c r="B156" s="173"/>
      <c r="C156" s="142">
        <v>18</v>
      </c>
      <c r="D156" s="142" t="s">
        <v>112</v>
      </c>
      <c r="E156" s="143" t="s">
        <v>472</v>
      </c>
      <c r="F156" s="144" t="s">
        <v>474</v>
      </c>
      <c r="G156" s="145" t="s">
        <v>114</v>
      </c>
      <c r="H156" s="146">
        <v>128.94999999999999</v>
      </c>
      <c r="I156" s="147"/>
      <c r="J156" s="147">
        <f>ROUND(I156*H156,2)</f>
        <v>0</v>
      </c>
      <c r="L156" s="173"/>
      <c r="M156" s="177"/>
      <c r="N156" s="178"/>
      <c r="O156" s="178"/>
      <c r="P156" s="178"/>
      <c r="Q156" s="178"/>
      <c r="R156" s="178"/>
      <c r="S156" s="178"/>
      <c r="T156" s="179"/>
      <c r="AT156" s="174"/>
      <c r="AU156" s="174"/>
      <c r="AY156" s="174"/>
    </row>
    <row r="157" spans="1:65" s="14" customFormat="1">
      <c r="B157" s="173"/>
      <c r="D157" s="156" t="s">
        <v>117</v>
      </c>
      <c r="E157" s="174" t="s">
        <v>1</v>
      </c>
      <c r="F157" s="175" t="s">
        <v>135</v>
      </c>
      <c r="H157" s="176">
        <v>128.94999999999999</v>
      </c>
      <c r="L157" s="173"/>
      <c r="M157" s="177"/>
      <c r="N157" s="178"/>
      <c r="O157" s="178"/>
      <c r="P157" s="178"/>
      <c r="Q157" s="178"/>
      <c r="R157" s="178"/>
      <c r="S157" s="178"/>
      <c r="T157" s="179"/>
      <c r="AT157" s="174"/>
      <c r="AU157" s="174"/>
      <c r="AY157" s="174"/>
    </row>
    <row r="158" spans="1:65" s="2" customFormat="1" ht="25.5" customHeight="1">
      <c r="A158" s="29"/>
      <c r="B158" s="141"/>
      <c r="C158" s="142">
        <v>19</v>
      </c>
      <c r="D158" s="142" t="s">
        <v>112</v>
      </c>
      <c r="E158" s="143" t="s">
        <v>142</v>
      </c>
      <c r="F158" s="144" t="s">
        <v>517</v>
      </c>
      <c r="G158" s="145" t="s">
        <v>143</v>
      </c>
      <c r="H158" s="146">
        <v>16</v>
      </c>
      <c r="I158" s="147"/>
      <c r="J158" s="147">
        <f>ROUND(I158*H158,2)</f>
        <v>0</v>
      </c>
      <c r="K158" s="148"/>
      <c r="L158" s="30"/>
      <c r="M158" s="149" t="s">
        <v>1</v>
      </c>
      <c r="N158" s="150" t="s">
        <v>32</v>
      </c>
      <c r="O158" s="151">
        <v>2.4</v>
      </c>
      <c r="P158" s="151">
        <f>O158*H158</f>
        <v>38.4</v>
      </c>
      <c r="Q158" s="151">
        <v>6.0999999999999997E-4</v>
      </c>
      <c r="R158" s="151">
        <f>Q158*H158</f>
        <v>9.7599999999999996E-3</v>
      </c>
      <c r="S158" s="151">
        <v>0</v>
      </c>
      <c r="T158" s="152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3" t="s">
        <v>115</v>
      </c>
      <c r="AT158" s="153" t="s">
        <v>112</v>
      </c>
      <c r="AU158" s="153" t="s">
        <v>76</v>
      </c>
      <c r="AY158" s="17" t="s">
        <v>110</v>
      </c>
      <c r="BE158" s="154">
        <f>IF(N158="základní",J158,0)</f>
        <v>0</v>
      </c>
      <c r="BF158" s="154">
        <f>IF(N158="snížená",J158,0)</f>
        <v>0</v>
      </c>
      <c r="BG158" s="154">
        <f>IF(N158="zákl. přenesená",J158,0)</f>
        <v>0</v>
      </c>
      <c r="BH158" s="154">
        <f>IF(N158="sníž. přenesená",J158,0)</f>
        <v>0</v>
      </c>
      <c r="BI158" s="154">
        <f>IF(N158="nulová",J158,0)</f>
        <v>0</v>
      </c>
      <c r="BJ158" s="17" t="s">
        <v>74</v>
      </c>
      <c r="BK158" s="154">
        <f>ROUND(I158*H158,2)</f>
        <v>0</v>
      </c>
      <c r="BL158" s="17" t="s">
        <v>115</v>
      </c>
      <c r="BM158" s="153" t="s">
        <v>144</v>
      </c>
    </row>
    <row r="159" spans="1:65" s="2" customFormat="1" ht="16.5" customHeight="1">
      <c r="A159" s="29"/>
      <c r="B159" s="141"/>
      <c r="C159" s="163">
        <v>20</v>
      </c>
      <c r="D159" s="163" t="s">
        <v>122</v>
      </c>
      <c r="E159" s="164" t="s">
        <v>145</v>
      </c>
      <c r="F159" s="165" t="s">
        <v>477</v>
      </c>
      <c r="G159" s="166" t="s">
        <v>124</v>
      </c>
      <c r="H159" s="167">
        <v>6.0000000000000001E-3</v>
      </c>
      <c r="I159" s="168"/>
      <c r="J159" s="168">
        <f>ROUND(I159*H159,2)</f>
        <v>0</v>
      </c>
      <c r="K159" s="169"/>
      <c r="L159" s="170"/>
      <c r="M159" s="171" t="s">
        <v>1</v>
      </c>
      <c r="N159" s="172" t="s">
        <v>32</v>
      </c>
      <c r="O159" s="151">
        <v>0</v>
      </c>
      <c r="P159" s="151">
        <f>O159*H159</f>
        <v>0</v>
      </c>
      <c r="Q159" s="151">
        <v>1</v>
      </c>
      <c r="R159" s="151">
        <f>Q159*H159</f>
        <v>6.0000000000000001E-3</v>
      </c>
      <c r="S159" s="151">
        <v>0</v>
      </c>
      <c r="T159" s="152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125</v>
      </c>
      <c r="AT159" s="153" t="s">
        <v>122</v>
      </c>
      <c r="AU159" s="153" t="s">
        <v>76</v>
      </c>
      <c r="AY159" s="17" t="s">
        <v>110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7" t="s">
        <v>74</v>
      </c>
      <c r="BK159" s="154">
        <f>ROUND(I159*H159,2)</f>
        <v>0</v>
      </c>
      <c r="BL159" s="17" t="s">
        <v>115</v>
      </c>
      <c r="BM159" s="153" t="s">
        <v>146</v>
      </c>
    </row>
    <row r="160" spans="1:65" s="2" customFormat="1" ht="16.5" customHeight="1">
      <c r="A160" s="29"/>
      <c r="B160" s="141"/>
      <c r="C160" s="163">
        <v>21</v>
      </c>
      <c r="D160" s="163" t="s">
        <v>122</v>
      </c>
      <c r="E160" s="164" t="s">
        <v>147</v>
      </c>
      <c r="F160" s="165" t="s">
        <v>266</v>
      </c>
      <c r="G160" s="166" t="s">
        <v>124</v>
      </c>
      <c r="H160" s="167">
        <v>0.75360000000000005</v>
      </c>
      <c r="I160" s="168"/>
      <c r="J160" s="168">
        <f>ROUND(I160*H160,2)</f>
        <v>0</v>
      </c>
      <c r="K160" s="169"/>
      <c r="L160" s="170"/>
      <c r="M160" s="171" t="s">
        <v>1</v>
      </c>
      <c r="N160" s="172" t="s">
        <v>32</v>
      </c>
      <c r="O160" s="151">
        <v>0</v>
      </c>
      <c r="P160" s="151">
        <f>O160*H160</f>
        <v>0</v>
      </c>
      <c r="Q160" s="151">
        <v>1</v>
      </c>
      <c r="R160" s="151">
        <f>Q160*H160</f>
        <v>0.75360000000000005</v>
      </c>
      <c r="S160" s="151">
        <v>0</v>
      </c>
      <c r="T160" s="152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3" t="s">
        <v>125</v>
      </c>
      <c r="AT160" s="153" t="s">
        <v>122</v>
      </c>
      <c r="AU160" s="153" t="s">
        <v>76</v>
      </c>
      <c r="AY160" s="17" t="s">
        <v>110</v>
      </c>
      <c r="BE160" s="154">
        <f>IF(N160="základní",J160,0)</f>
        <v>0</v>
      </c>
      <c r="BF160" s="154">
        <f>IF(N160="snížená",J160,0)</f>
        <v>0</v>
      </c>
      <c r="BG160" s="154">
        <f>IF(N160="zákl. přenesená",J160,0)</f>
        <v>0</v>
      </c>
      <c r="BH160" s="154">
        <f>IF(N160="sníž. přenesená",J160,0)</f>
        <v>0</v>
      </c>
      <c r="BI160" s="154">
        <f>IF(N160="nulová",J160,0)</f>
        <v>0</v>
      </c>
      <c r="BJ160" s="17" t="s">
        <v>74</v>
      </c>
      <c r="BK160" s="154">
        <f>ROUND(I160*H160,2)</f>
        <v>0</v>
      </c>
      <c r="BL160" s="17" t="s">
        <v>115</v>
      </c>
      <c r="BM160" s="153" t="s">
        <v>148</v>
      </c>
    </row>
    <row r="161" spans="1:65" s="13" customFormat="1">
      <c r="B161" s="155"/>
      <c r="D161" s="156" t="s">
        <v>117</v>
      </c>
      <c r="E161" s="157" t="s">
        <v>1</v>
      </c>
      <c r="F161" s="158" t="s">
        <v>545</v>
      </c>
      <c r="H161" s="159">
        <v>75.36</v>
      </c>
      <c r="L161" s="155"/>
      <c r="M161" s="160"/>
      <c r="N161" s="161"/>
      <c r="O161" s="161"/>
      <c r="P161" s="161"/>
      <c r="Q161" s="161"/>
      <c r="R161" s="161"/>
      <c r="S161" s="161"/>
      <c r="T161" s="162"/>
      <c r="AT161" s="157" t="s">
        <v>117</v>
      </c>
      <c r="AU161" s="157" t="s">
        <v>76</v>
      </c>
      <c r="AV161" s="13" t="s">
        <v>76</v>
      </c>
      <c r="AW161" s="13" t="s">
        <v>23</v>
      </c>
      <c r="AX161" s="13" t="s">
        <v>67</v>
      </c>
      <c r="AY161" s="157" t="s">
        <v>110</v>
      </c>
    </row>
    <row r="162" spans="1:65" s="13" customFormat="1" ht="11.4">
      <c r="B162" s="155"/>
      <c r="C162" s="142">
        <v>22</v>
      </c>
      <c r="D162" s="142" t="s">
        <v>112</v>
      </c>
      <c r="E162" s="143" t="s">
        <v>518</v>
      </c>
      <c r="F162" s="144" t="s">
        <v>546</v>
      </c>
      <c r="G162" s="145" t="s">
        <v>114</v>
      </c>
      <c r="H162" s="146">
        <v>128.05000000000001</v>
      </c>
      <c r="I162" s="147"/>
      <c r="J162" s="147">
        <f>ROUND(I162*H162,2)</f>
        <v>0</v>
      </c>
      <c r="L162" s="155"/>
      <c r="M162" s="160"/>
      <c r="N162" s="161"/>
      <c r="O162" s="161"/>
      <c r="P162" s="161"/>
      <c r="Q162" s="161"/>
      <c r="R162" s="161"/>
      <c r="S162" s="161"/>
      <c r="T162" s="162"/>
      <c r="AT162" s="157"/>
      <c r="AU162" s="157"/>
      <c r="AY162" s="157"/>
    </row>
    <row r="163" spans="1:65" s="13" customFormat="1" ht="22.8">
      <c r="B163" s="155"/>
      <c r="C163" s="142">
        <v>23</v>
      </c>
      <c r="D163" s="142" t="s">
        <v>112</v>
      </c>
      <c r="E163" s="143" t="s">
        <v>478</v>
      </c>
      <c r="F163" s="144" t="s">
        <v>547</v>
      </c>
      <c r="G163" s="145" t="s">
        <v>143</v>
      </c>
      <c r="H163" s="146">
        <v>25</v>
      </c>
      <c r="I163" s="147"/>
      <c r="J163" s="147">
        <f>ROUND(I163*H163,2)</f>
        <v>0</v>
      </c>
      <c r="L163" s="155"/>
      <c r="M163" s="160"/>
      <c r="N163" s="161"/>
      <c r="O163" s="161"/>
      <c r="P163" s="161"/>
      <c r="Q163" s="161"/>
      <c r="R163" s="161"/>
      <c r="S163" s="161"/>
      <c r="T163" s="162"/>
      <c r="AT163" s="157"/>
      <c r="AU163" s="157"/>
      <c r="AY163" s="157"/>
    </row>
    <row r="164" spans="1:65" s="13" customFormat="1" ht="34.5" customHeight="1">
      <c r="B164" s="155"/>
      <c r="C164" s="163">
        <v>24</v>
      </c>
      <c r="D164" s="163" t="s">
        <v>122</v>
      </c>
      <c r="E164" s="164" t="s">
        <v>479</v>
      </c>
      <c r="F164" s="211" t="s">
        <v>553</v>
      </c>
      <c r="G164" s="166" t="s">
        <v>114</v>
      </c>
      <c r="H164" s="167">
        <v>85</v>
      </c>
      <c r="I164" s="212"/>
      <c r="J164" s="168">
        <f>ROUND(I164*H164,2)</f>
        <v>0</v>
      </c>
      <c r="L164" s="213"/>
      <c r="M164" s="160"/>
      <c r="N164" s="161"/>
      <c r="O164" s="161"/>
      <c r="P164" s="161"/>
      <c r="Q164" s="161"/>
      <c r="R164" s="161"/>
      <c r="S164" s="161"/>
      <c r="T164" s="162"/>
      <c r="AT164" s="157"/>
      <c r="AU164" s="157"/>
      <c r="AY164" s="157"/>
    </row>
    <row r="165" spans="1:65" s="13" customFormat="1">
      <c r="B165" s="155"/>
      <c r="D165" s="156" t="s">
        <v>117</v>
      </c>
      <c r="E165" s="157" t="s">
        <v>1</v>
      </c>
      <c r="F165" s="158" t="s">
        <v>548</v>
      </c>
      <c r="H165" s="159">
        <v>85</v>
      </c>
      <c r="L165" s="155"/>
      <c r="M165" s="160"/>
      <c r="N165" s="161"/>
      <c r="O165" s="161"/>
      <c r="P165" s="161"/>
      <c r="Q165" s="161"/>
      <c r="R165" s="161"/>
      <c r="S165" s="161"/>
      <c r="T165" s="162"/>
      <c r="AT165" s="157"/>
      <c r="AU165" s="157"/>
      <c r="AY165" s="157"/>
    </row>
    <row r="166" spans="1:65" s="13" customFormat="1" ht="27.75" customHeight="1">
      <c r="B166" s="155"/>
      <c r="C166" s="163">
        <v>25</v>
      </c>
      <c r="D166" s="163" t="s">
        <v>122</v>
      </c>
      <c r="E166" s="164" t="s">
        <v>479</v>
      </c>
      <c r="F166" s="165" t="s">
        <v>550</v>
      </c>
      <c r="G166" s="166" t="s">
        <v>114</v>
      </c>
      <c r="H166" s="167">
        <v>70</v>
      </c>
      <c r="I166" s="168"/>
      <c r="J166" s="168">
        <f>ROUND(I166*H166,2)</f>
        <v>0</v>
      </c>
      <c r="L166" s="155"/>
      <c r="M166" s="160"/>
      <c r="N166" s="161"/>
      <c r="O166" s="161"/>
      <c r="P166" s="161"/>
      <c r="Q166" s="161"/>
      <c r="R166" s="161"/>
      <c r="S166" s="161"/>
      <c r="T166" s="162"/>
      <c r="AT166" s="157"/>
      <c r="AU166" s="157"/>
      <c r="AY166" s="157"/>
    </row>
    <row r="167" spans="1:65" s="13" customFormat="1">
      <c r="B167" s="155"/>
      <c r="D167" s="156" t="s">
        <v>117</v>
      </c>
      <c r="E167" s="157" t="s">
        <v>1</v>
      </c>
      <c r="F167" s="158" t="s">
        <v>549</v>
      </c>
      <c r="H167" s="159">
        <v>70</v>
      </c>
      <c r="L167" s="155"/>
      <c r="M167" s="160"/>
      <c r="N167" s="161"/>
      <c r="O167" s="161"/>
      <c r="P167" s="161"/>
      <c r="Q167" s="161"/>
      <c r="R167" s="161"/>
      <c r="S167" s="161"/>
      <c r="T167" s="162"/>
      <c r="AT167" s="157"/>
      <c r="AU167" s="157"/>
      <c r="AY167" s="157"/>
    </row>
    <row r="168" spans="1:65" s="13" customFormat="1" ht="22.8">
      <c r="B168" s="155"/>
      <c r="C168" s="142">
        <v>26</v>
      </c>
      <c r="D168" s="142" t="s">
        <v>112</v>
      </c>
      <c r="E168" s="143" t="s">
        <v>480</v>
      </c>
      <c r="F168" s="210" t="s">
        <v>481</v>
      </c>
      <c r="G168" s="145" t="s">
        <v>143</v>
      </c>
      <c r="H168" s="146">
        <v>31</v>
      </c>
      <c r="I168" s="214"/>
      <c r="J168" s="147">
        <f>ROUND(I168*H168,2)</f>
        <v>0</v>
      </c>
      <c r="L168" s="213"/>
      <c r="M168" s="160"/>
      <c r="N168" s="161"/>
      <c r="O168" s="161"/>
      <c r="P168" s="161"/>
      <c r="Q168" s="161"/>
      <c r="R168" s="161"/>
      <c r="S168" s="161"/>
      <c r="T168" s="162"/>
      <c r="AT168" s="157"/>
      <c r="AU168" s="157"/>
      <c r="AY168" s="157"/>
    </row>
    <row r="169" spans="1:65" s="13" customFormat="1" ht="11.4">
      <c r="B169" s="155"/>
      <c r="C169" s="142">
        <v>27</v>
      </c>
      <c r="D169" s="142" t="s">
        <v>112</v>
      </c>
      <c r="E169" s="143" t="s">
        <v>482</v>
      </c>
      <c r="F169" s="144" t="s">
        <v>483</v>
      </c>
      <c r="G169" s="145" t="s">
        <v>143</v>
      </c>
      <c r="H169" s="146">
        <v>31</v>
      </c>
      <c r="I169" s="147"/>
      <c r="J169" s="147">
        <f>ROUND(I169*H169,2)</f>
        <v>0</v>
      </c>
      <c r="L169" s="155"/>
      <c r="M169" s="160"/>
      <c r="N169" s="161"/>
      <c r="O169" s="161"/>
      <c r="P169" s="161"/>
      <c r="Q169" s="161"/>
      <c r="R169" s="161"/>
      <c r="S169" s="161"/>
      <c r="T169" s="162"/>
      <c r="AT169" s="157"/>
      <c r="AU169" s="157"/>
      <c r="AY169" s="157"/>
    </row>
    <row r="170" spans="1:65" s="13" customFormat="1" ht="11.4">
      <c r="B170" s="155"/>
      <c r="D170" s="156"/>
      <c r="E170" s="157"/>
      <c r="F170" s="165" t="s">
        <v>484</v>
      </c>
      <c r="H170" s="159"/>
      <c r="L170" s="155"/>
      <c r="M170" s="160"/>
      <c r="N170" s="161"/>
      <c r="O170" s="161"/>
      <c r="P170" s="161"/>
      <c r="Q170" s="161"/>
      <c r="R170" s="161"/>
      <c r="S170" s="161"/>
      <c r="T170" s="162"/>
      <c r="AT170" s="157"/>
      <c r="AU170" s="157"/>
      <c r="AY170" s="157"/>
    </row>
    <row r="171" spans="1:65" s="13" customFormat="1" ht="11.4">
      <c r="B171" s="155"/>
      <c r="C171" s="142">
        <v>28</v>
      </c>
      <c r="D171" s="142" t="s">
        <v>112</v>
      </c>
      <c r="E171" s="143" t="s">
        <v>485</v>
      </c>
      <c r="F171" s="144" t="s">
        <v>486</v>
      </c>
      <c r="G171" s="145" t="s">
        <v>143</v>
      </c>
      <c r="H171" s="146">
        <v>31</v>
      </c>
      <c r="I171" s="147"/>
      <c r="J171" s="147">
        <f>ROUND(I171*H171,2)</f>
        <v>0</v>
      </c>
      <c r="L171" s="155"/>
      <c r="M171" s="160"/>
      <c r="N171" s="161"/>
      <c r="O171" s="161"/>
      <c r="P171" s="161"/>
      <c r="Q171" s="161"/>
      <c r="R171" s="161"/>
      <c r="S171" s="161"/>
      <c r="T171" s="162"/>
      <c r="AT171" s="157"/>
      <c r="AU171" s="157"/>
      <c r="AY171" s="157"/>
    </row>
    <row r="172" spans="1:65" s="13" customFormat="1">
      <c r="B172" s="155"/>
      <c r="D172" s="156"/>
      <c r="E172" s="157"/>
      <c r="F172" s="158"/>
      <c r="H172" s="159"/>
      <c r="L172" s="155"/>
      <c r="M172" s="160"/>
      <c r="N172" s="161"/>
      <c r="O172" s="161"/>
      <c r="P172" s="161"/>
      <c r="Q172" s="161"/>
      <c r="R172" s="161"/>
      <c r="S172" s="161"/>
      <c r="T172" s="162"/>
      <c r="AT172" s="157"/>
      <c r="AU172" s="157"/>
      <c r="AY172" s="157"/>
    </row>
    <row r="173" spans="1:65" s="12" customFormat="1" ht="22.95" customHeight="1">
      <c r="B173" s="129"/>
      <c r="D173" s="130" t="s">
        <v>66</v>
      </c>
      <c r="E173" s="139" t="s">
        <v>141</v>
      </c>
      <c r="F173" s="139" t="s">
        <v>149</v>
      </c>
      <c r="J173" s="140">
        <f>SUM(J174:J176)</f>
        <v>0</v>
      </c>
      <c r="L173" s="129"/>
      <c r="M173" s="133"/>
      <c r="N173" s="134"/>
      <c r="O173" s="134"/>
      <c r="P173" s="135">
        <f>SUM(P174:P177)</f>
        <v>57.249735000000001</v>
      </c>
      <c r="Q173" s="134"/>
      <c r="R173" s="135">
        <f>SUM(R174:R177)</f>
        <v>2.3064000000000001E-2</v>
      </c>
      <c r="S173" s="134"/>
      <c r="T173" s="136">
        <f>SUM(T174:T177)</f>
        <v>9.6514900000000008</v>
      </c>
      <c r="AR173" s="130" t="s">
        <v>74</v>
      </c>
      <c r="AT173" s="137" t="s">
        <v>66</v>
      </c>
      <c r="AU173" s="137" t="s">
        <v>74</v>
      </c>
      <c r="AY173" s="130" t="s">
        <v>110</v>
      </c>
      <c r="BK173" s="138">
        <f>SUM(BK174:BK177)</f>
        <v>0</v>
      </c>
    </row>
    <row r="174" spans="1:65" s="2" customFormat="1" ht="25.95" customHeight="1">
      <c r="A174" s="29"/>
      <c r="B174" s="141"/>
      <c r="C174" s="142">
        <v>29</v>
      </c>
      <c r="D174" s="142" t="s">
        <v>112</v>
      </c>
      <c r="E174" s="143" t="s">
        <v>150</v>
      </c>
      <c r="F174" s="144" t="s">
        <v>490</v>
      </c>
      <c r="G174" s="145" t="s">
        <v>151</v>
      </c>
      <c r="H174" s="146">
        <v>3.4870000000000001</v>
      </c>
      <c r="I174" s="147"/>
      <c r="J174" s="147">
        <f>ROUND(I174*H174,2)</f>
        <v>0</v>
      </c>
      <c r="K174" s="148"/>
      <c r="L174" s="30"/>
      <c r="M174" s="149" t="s">
        <v>1</v>
      </c>
      <c r="N174" s="150" t="s">
        <v>32</v>
      </c>
      <c r="O174" s="151">
        <v>2.9049999999999998</v>
      </c>
      <c r="P174" s="151">
        <f>O174*H174</f>
        <v>10.129735</v>
      </c>
      <c r="Q174" s="151">
        <v>0</v>
      </c>
      <c r="R174" s="151">
        <f>Q174*H174</f>
        <v>0</v>
      </c>
      <c r="S174" s="151">
        <v>2.27</v>
      </c>
      <c r="T174" s="152">
        <f>S174*H174</f>
        <v>7.9154900000000001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3" t="s">
        <v>115</v>
      </c>
      <c r="AT174" s="153" t="s">
        <v>112</v>
      </c>
      <c r="AU174" s="153" t="s">
        <v>76</v>
      </c>
      <c r="AY174" s="17" t="s">
        <v>110</v>
      </c>
      <c r="BE174" s="154">
        <f>IF(N174="základní",J174,0)</f>
        <v>0</v>
      </c>
      <c r="BF174" s="154">
        <f>IF(N174="snížená",J174,0)</f>
        <v>0</v>
      </c>
      <c r="BG174" s="154">
        <f>IF(N174="zákl. přenesená",J174,0)</f>
        <v>0</v>
      </c>
      <c r="BH174" s="154">
        <f>IF(N174="sníž. přenesená",J174,0)</f>
        <v>0</v>
      </c>
      <c r="BI174" s="154">
        <f>IF(N174="nulová",J174,0)</f>
        <v>0</v>
      </c>
      <c r="BJ174" s="17" t="s">
        <v>74</v>
      </c>
      <c r="BK174" s="154">
        <f>ROUND(I174*H174,2)</f>
        <v>0</v>
      </c>
      <c r="BL174" s="17" t="s">
        <v>115</v>
      </c>
      <c r="BM174" s="153" t="s">
        <v>152</v>
      </c>
    </row>
    <row r="175" spans="1:65" s="13" customFormat="1">
      <c r="B175" s="155"/>
      <c r="D175" s="156" t="s">
        <v>117</v>
      </c>
      <c r="E175" s="157" t="s">
        <v>1</v>
      </c>
      <c r="F175" s="158" t="s">
        <v>489</v>
      </c>
      <c r="H175" s="159">
        <v>3.4870000000000001</v>
      </c>
      <c r="L175" s="155"/>
      <c r="M175" s="160"/>
      <c r="N175" s="161"/>
      <c r="O175" s="161"/>
      <c r="P175" s="161"/>
      <c r="Q175" s="161"/>
      <c r="R175" s="161"/>
      <c r="S175" s="161"/>
      <c r="T175" s="162"/>
      <c r="AT175" s="157" t="s">
        <v>117</v>
      </c>
      <c r="AU175" s="157" t="s">
        <v>76</v>
      </c>
      <c r="AV175" s="13" t="s">
        <v>76</v>
      </c>
      <c r="AW175" s="13" t="s">
        <v>23</v>
      </c>
      <c r="AX175" s="13" t="s">
        <v>74</v>
      </c>
      <c r="AY175" s="157" t="s">
        <v>110</v>
      </c>
    </row>
    <row r="176" spans="1:65" s="2" customFormat="1" ht="26.25" customHeight="1">
      <c r="A176" s="29"/>
      <c r="B176" s="141"/>
      <c r="C176" s="142">
        <v>30</v>
      </c>
      <c r="D176" s="142" t="s">
        <v>112</v>
      </c>
      <c r="E176" s="143" t="s">
        <v>153</v>
      </c>
      <c r="F176" s="144" t="s">
        <v>154</v>
      </c>
      <c r="G176" s="145" t="s">
        <v>114</v>
      </c>
      <c r="H176" s="146">
        <v>24.8</v>
      </c>
      <c r="I176" s="147"/>
      <c r="J176" s="147">
        <f>ROUND(I176*H176,2)</f>
        <v>0</v>
      </c>
      <c r="K176" s="148"/>
      <c r="L176" s="30"/>
      <c r="M176" s="149" t="s">
        <v>1</v>
      </c>
      <c r="N176" s="150" t="s">
        <v>32</v>
      </c>
      <c r="O176" s="151">
        <v>1.9</v>
      </c>
      <c r="P176" s="151">
        <f>O176*H176</f>
        <v>47.12</v>
      </c>
      <c r="Q176" s="151">
        <v>9.3000000000000005E-4</v>
      </c>
      <c r="R176" s="151">
        <f>Q176*H176</f>
        <v>2.3064000000000001E-2</v>
      </c>
      <c r="S176" s="151">
        <v>7.0000000000000007E-2</v>
      </c>
      <c r="T176" s="152">
        <f>S176*H176</f>
        <v>1.7360000000000002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3" t="s">
        <v>115</v>
      </c>
      <c r="AT176" s="153" t="s">
        <v>112</v>
      </c>
      <c r="AU176" s="153" t="s">
        <v>76</v>
      </c>
      <c r="AY176" s="17" t="s">
        <v>110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7" t="s">
        <v>74</v>
      </c>
      <c r="BK176" s="154">
        <f>ROUND(I176*H176,2)</f>
        <v>0</v>
      </c>
      <c r="BL176" s="17" t="s">
        <v>115</v>
      </c>
      <c r="BM176" s="153" t="s">
        <v>155</v>
      </c>
    </row>
    <row r="177" spans="1:65" s="13" customFormat="1">
      <c r="B177" s="155"/>
      <c r="D177" s="156" t="s">
        <v>117</v>
      </c>
      <c r="E177" s="157" t="s">
        <v>1</v>
      </c>
      <c r="F177" s="158" t="s">
        <v>491</v>
      </c>
      <c r="H177" s="159">
        <v>24.8</v>
      </c>
      <c r="L177" s="155"/>
      <c r="M177" s="160"/>
      <c r="N177" s="161"/>
      <c r="O177" s="161"/>
      <c r="P177" s="161"/>
      <c r="Q177" s="161"/>
      <c r="R177" s="161"/>
      <c r="S177" s="161"/>
      <c r="T177" s="162"/>
      <c r="AT177" s="157" t="s">
        <v>117</v>
      </c>
      <c r="AU177" s="157" t="s">
        <v>76</v>
      </c>
      <c r="AV177" s="13" t="s">
        <v>76</v>
      </c>
      <c r="AW177" s="13" t="s">
        <v>23</v>
      </c>
      <c r="AX177" s="13" t="s">
        <v>74</v>
      </c>
      <c r="AY177" s="157" t="s">
        <v>110</v>
      </c>
    </row>
    <row r="178" spans="1:65" s="12" customFormat="1" ht="22.95" customHeight="1">
      <c r="B178" s="129"/>
      <c r="D178" s="130" t="s">
        <v>66</v>
      </c>
      <c r="E178" s="139" t="s">
        <v>156</v>
      </c>
      <c r="F178" s="139" t="s">
        <v>157</v>
      </c>
      <c r="J178" s="140">
        <f>BK178</f>
        <v>0</v>
      </c>
      <c r="L178" s="129"/>
      <c r="M178" s="133"/>
      <c r="N178" s="134"/>
      <c r="O178" s="134"/>
      <c r="P178" s="135">
        <f>P179</f>
        <v>32.935950000000005</v>
      </c>
      <c r="Q178" s="134"/>
      <c r="R178" s="135">
        <f>R179</f>
        <v>0</v>
      </c>
      <c r="S178" s="134"/>
      <c r="T178" s="136">
        <f>T179</f>
        <v>0</v>
      </c>
      <c r="AR178" s="130" t="s">
        <v>74</v>
      </c>
      <c r="AT178" s="137" t="s">
        <v>66</v>
      </c>
      <c r="AU178" s="137" t="s">
        <v>74</v>
      </c>
      <c r="AY178" s="130" t="s">
        <v>110</v>
      </c>
      <c r="BK178" s="138">
        <f>BK179</f>
        <v>0</v>
      </c>
    </row>
    <row r="179" spans="1:65" s="2" customFormat="1" ht="16.5" customHeight="1">
      <c r="A179" s="29"/>
      <c r="B179" s="141"/>
      <c r="C179" s="142">
        <v>31</v>
      </c>
      <c r="D179" s="142" t="s">
        <v>112</v>
      </c>
      <c r="E179" s="143" t="s">
        <v>158</v>
      </c>
      <c r="F179" s="144" t="s">
        <v>159</v>
      </c>
      <c r="G179" s="145" t="s">
        <v>124</v>
      </c>
      <c r="H179" s="146">
        <v>41.85</v>
      </c>
      <c r="I179" s="147"/>
      <c r="J179" s="147">
        <f>ROUND(I179*H179,2)</f>
        <v>0</v>
      </c>
      <c r="K179" s="148"/>
      <c r="L179" s="30"/>
      <c r="M179" s="149" t="s">
        <v>1</v>
      </c>
      <c r="N179" s="150" t="s">
        <v>32</v>
      </c>
      <c r="O179" s="151">
        <v>0.78700000000000003</v>
      </c>
      <c r="P179" s="151">
        <f>O179*H179</f>
        <v>32.935950000000005</v>
      </c>
      <c r="Q179" s="151">
        <v>0</v>
      </c>
      <c r="R179" s="151">
        <f>Q179*H179</f>
        <v>0</v>
      </c>
      <c r="S179" s="151">
        <v>0</v>
      </c>
      <c r="T179" s="152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3" t="s">
        <v>115</v>
      </c>
      <c r="AT179" s="153" t="s">
        <v>112</v>
      </c>
      <c r="AU179" s="153" t="s">
        <v>76</v>
      </c>
      <c r="AY179" s="17" t="s">
        <v>110</v>
      </c>
      <c r="BE179" s="154">
        <f>IF(N179="základní",J179,0)</f>
        <v>0</v>
      </c>
      <c r="BF179" s="154">
        <f>IF(N179="snížená",J179,0)</f>
        <v>0</v>
      </c>
      <c r="BG179" s="154">
        <f>IF(N179="zákl. přenesená",J179,0)</f>
        <v>0</v>
      </c>
      <c r="BH179" s="154">
        <f>IF(N179="sníž. přenesená",J179,0)</f>
        <v>0</v>
      </c>
      <c r="BI179" s="154">
        <f>IF(N179="nulová",J179,0)</f>
        <v>0</v>
      </c>
      <c r="BJ179" s="17" t="s">
        <v>74</v>
      </c>
      <c r="BK179" s="154">
        <f>ROUND(I179*H179,2)</f>
        <v>0</v>
      </c>
      <c r="BL179" s="17" t="s">
        <v>115</v>
      </c>
      <c r="BM179" s="153" t="s">
        <v>160</v>
      </c>
    </row>
    <row r="180" spans="1:65" s="12" customFormat="1" ht="25.95" customHeight="1">
      <c r="B180" s="129"/>
      <c r="D180" s="130" t="s">
        <v>66</v>
      </c>
      <c r="E180" s="131" t="s">
        <v>161</v>
      </c>
      <c r="F180" s="131" t="s">
        <v>80</v>
      </c>
      <c r="J180" s="132">
        <f>BK180</f>
        <v>0</v>
      </c>
      <c r="L180" s="129"/>
      <c r="M180" s="133"/>
      <c r="N180" s="134"/>
      <c r="O180" s="134"/>
      <c r="P180" s="135">
        <f>P181</f>
        <v>0</v>
      </c>
      <c r="Q180" s="134"/>
      <c r="R180" s="135">
        <f>R181</f>
        <v>0</v>
      </c>
      <c r="S180" s="134"/>
      <c r="T180" s="136">
        <f>T181</f>
        <v>0</v>
      </c>
      <c r="AR180" s="130" t="s">
        <v>129</v>
      </c>
      <c r="AT180" s="137" t="s">
        <v>66</v>
      </c>
      <c r="AU180" s="137" t="s">
        <v>67</v>
      </c>
      <c r="AY180" s="130" t="s">
        <v>110</v>
      </c>
      <c r="BK180" s="138">
        <f>BK181</f>
        <v>0</v>
      </c>
    </row>
    <row r="181" spans="1:65" s="12" customFormat="1" ht="22.95" customHeight="1">
      <c r="B181" s="129"/>
      <c r="D181" s="130" t="s">
        <v>66</v>
      </c>
      <c r="E181" s="139" t="s">
        <v>162</v>
      </c>
      <c r="F181" s="139" t="s">
        <v>163</v>
      </c>
      <c r="J181" s="140">
        <f>BK181</f>
        <v>0</v>
      </c>
      <c r="L181" s="129"/>
      <c r="M181" s="133"/>
      <c r="N181" s="134"/>
      <c r="O181" s="134"/>
      <c r="P181" s="135">
        <f>P182</f>
        <v>0</v>
      </c>
      <c r="Q181" s="134"/>
      <c r="R181" s="135">
        <f>R182</f>
        <v>0</v>
      </c>
      <c r="S181" s="134"/>
      <c r="T181" s="136">
        <f>T182</f>
        <v>0</v>
      </c>
      <c r="AR181" s="130" t="s">
        <v>129</v>
      </c>
      <c r="AT181" s="137" t="s">
        <v>66</v>
      </c>
      <c r="AU181" s="137" t="s">
        <v>74</v>
      </c>
      <c r="AY181" s="130" t="s">
        <v>110</v>
      </c>
      <c r="BK181" s="138">
        <f>BK182</f>
        <v>0</v>
      </c>
    </row>
    <row r="182" spans="1:65" s="2" customFormat="1" ht="16.5" customHeight="1">
      <c r="A182" s="29"/>
      <c r="B182" s="141"/>
      <c r="C182" s="142">
        <v>32</v>
      </c>
      <c r="D182" s="142" t="s">
        <v>112</v>
      </c>
      <c r="E182" s="143" t="s">
        <v>164</v>
      </c>
      <c r="F182" s="144" t="s">
        <v>165</v>
      </c>
      <c r="G182" s="145" t="s">
        <v>166</v>
      </c>
      <c r="H182" s="146">
        <v>1</v>
      </c>
      <c r="I182" s="147"/>
      <c r="J182" s="147">
        <f>ROUND(I182*H182,2)</f>
        <v>0</v>
      </c>
      <c r="K182" s="148"/>
      <c r="L182" s="30"/>
      <c r="M182" s="180" t="s">
        <v>1</v>
      </c>
      <c r="N182" s="181" t="s">
        <v>32</v>
      </c>
      <c r="O182" s="182">
        <v>0</v>
      </c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3" t="s">
        <v>167</v>
      </c>
      <c r="AT182" s="153" t="s">
        <v>112</v>
      </c>
      <c r="AU182" s="153" t="s">
        <v>76</v>
      </c>
      <c r="AY182" s="17" t="s">
        <v>110</v>
      </c>
      <c r="BE182" s="154">
        <f>IF(N182="základní",J182,0)</f>
        <v>0</v>
      </c>
      <c r="BF182" s="154">
        <f>IF(N182="snížená",J182,0)</f>
        <v>0</v>
      </c>
      <c r="BG182" s="154">
        <f>IF(N182="zákl. přenesená",J182,0)</f>
        <v>0</v>
      </c>
      <c r="BH182" s="154">
        <f>IF(N182="sníž. přenesená",J182,0)</f>
        <v>0</v>
      </c>
      <c r="BI182" s="154">
        <f>IF(N182="nulová",J182,0)</f>
        <v>0</v>
      </c>
      <c r="BJ182" s="17" t="s">
        <v>74</v>
      </c>
      <c r="BK182" s="154">
        <f>ROUND(I182*H182,2)</f>
        <v>0</v>
      </c>
      <c r="BL182" s="17" t="s">
        <v>167</v>
      </c>
      <c r="BM182" s="153" t="s">
        <v>168</v>
      </c>
    </row>
    <row r="183" spans="1:65" s="2" customFormat="1" ht="6.9" customHeight="1">
      <c r="A183" s="29"/>
      <c r="B183" s="44"/>
      <c r="C183" s="45"/>
      <c r="D183" s="45"/>
      <c r="E183" s="45"/>
      <c r="F183" s="45"/>
      <c r="G183" s="45"/>
      <c r="H183" s="45"/>
      <c r="I183" s="45"/>
      <c r="J183" s="45"/>
      <c r="K183" s="45"/>
      <c r="L183" s="30"/>
      <c r="M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</row>
  </sheetData>
  <autoFilter ref="C121:K182" xr:uid="{00000000-0009-0000-0000-000001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21"/>
  <sheetViews>
    <sheetView showGridLines="0" tabSelected="1" topLeftCell="A269" zoomScaleNormal="100" workbookViewId="0">
      <selection activeCell="I295" sqref="I295"/>
    </sheetView>
  </sheetViews>
  <sheetFormatPr defaultRowHeight="10.199999999999999"/>
  <cols>
    <col min="1" max="1" width="8.28515625" style="1" customWidth="1"/>
    <col min="2" max="2" width="1.7109375" style="1" customWidth="1"/>
    <col min="3" max="3" width="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45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78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1:46" s="1" customFormat="1" ht="24.9" customHeight="1">
      <c r="B4" s="20"/>
      <c r="D4" s="21" t="s">
        <v>82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59" t="str">
        <f>'Rekapitulace stavby'!K6</f>
        <v>STATICKÉ ZAJIŠTĚNÍ KOMUNIKACE KOZÍ HRÁDEK V MIKULOVĚ</v>
      </c>
      <c r="F7" s="260"/>
      <c r="G7" s="260"/>
      <c r="H7" s="260"/>
      <c r="L7" s="20"/>
    </row>
    <row r="8" spans="1:46" s="2" customFormat="1" ht="12" customHeight="1">
      <c r="A8" s="29"/>
      <c r="B8" s="30"/>
      <c r="C8" s="29"/>
      <c r="D8" s="26" t="s">
        <v>83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26.4" customHeight="1">
      <c r="A9" s="29"/>
      <c r="B9" s="30"/>
      <c r="C9" s="29"/>
      <c r="D9" s="29"/>
      <c r="E9" s="246" t="s">
        <v>527</v>
      </c>
      <c r="F9" s="261"/>
      <c r="G9" s="261"/>
      <c r="H9" s="26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14</v>
      </c>
      <c r="E11" s="29"/>
      <c r="F11" s="24" t="s">
        <v>1</v>
      </c>
      <c r="G11" s="29"/>
      <c r="H11" s="29"/>
      <c r="I11" s="26" t="s">
        <v>15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16</v>
      </c>
      <c r="E12" s="29"/>
      <c r="F12" s="24" t="s">
        <v>292</v>
      </c>
      <c r="G12" s="29"/>
      <c r="H12" s="29"/>
      <c r="I12" s="26" t="s">
        <v>17</v>
      </c>
      <c r="J12" s="52">
        <f>'Rekapitulace stavby'!AN8</f>
        <v>44725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9"/>
      <c r="G14" s="29"/>
      <c r="H14" s="29"/>
      <c r="I14" s="26" t="s">
        <v>19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293</v>
      </c>
      <c r="F15" s="29"/>
      <c r="G15" s="29"/>
      <c r="H15" s="29"/>
      <c r="I15" s="26" t="s">
        <v>20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21</v>
      </c>
      <c r="E17" s="29"/>
      <c r="F17" s="29"/>
      <c r="G17" s="29"/>
      <c r="H17" s="29"/>
      <c r="I17" s="26" t="s">
        <v>19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" t="s">
        <v>554</v>
      </c>
      <c r="F18" s="29"/>
      <c r="G18" s="29"/>
      <c r="H18" s="29"/>
      <c r="I18" s="26" t="s">
        <v>20</v>
      </c>
      <c r="J18" s="24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22</v>
      </c>
      <c r="E20" s="29"/>
      <c r="F20" s="29"/>
      <c r="G20" s="29"/>
      <c r="H20" s="29"/>
      <c r="I20" s="26" t="s">
        <v>19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18" t="s">
        <v>554</v>
      </c>
      <c r="F21" s="29"/>
      <c r="G21" s="29"/>
      <c r="H21" s="29"/>
      <c r="I21" s="26" t="s">
        <v>20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24</v>
      </c>
      <c r="E23" s="29"/>
      <c r="F23" s="29"/>
      <c r="G23" s="29"/>
      <c r="H23" s="29"/>
      <c r="I23" s="26" t="s">
        <v>19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20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28" t="s">
        <v>1</v>
      </c>
      <c r="F27" s="228"/>
      <c r="G27" s="228"/>
      <c r="H27" s="22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27</v>
      </c>
      <c r="E30" s="29"/>
      <c r="F30" s="29"/>
      <c r="G30" s="29"/>
      <c r="H30" s="29"/>
      <c r="I30" s="29"/>
      <c r="J30" s="68">
        <f>ROUND(J129,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29</v>
      </c>
      <c r="G32" s="29"/>
      <c r="H32" s="29"/>
      <c r="I32" s="33" t="s">
        <v>28</v>
      </c>
      <c r="J32" s="33" t="s">
        <v>30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31</v>
      </c>
      <c r="E33" s="26" t="s">
        <v>32</v>
      </c>
      <c r="F33" s="97">
        <f>J30</f>
        <v>0</v>
      </c>
      <c r="G33" s="29"/>
      <c r="H33" s="29"/>
      <c r="I33" s="98">
        <v>0.21</v>
      </c>
      <c r="J33" s="97">
        <f>F33*0.21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33</v>
      </c>
      <c r="F34" s="97">
        <f>ROUND((SUM(BF129:BF321)),  2)</f>
        <v>0</v>
      </c>
      <c r="G34" s="29"/>
      <c r="H34" s="29"/>
      <c r="I34" s="98">
        <v>0.15</v>
      </c>
      <c r="J34" s="97">
        <f>ROUND(((SUM(BF129:BF321))*I34),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34</v>
      </c>
      <c r="F35" s="97">
        <f>ROUND((SUM(BG129:BG321)),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35</v>
      </c>
      <c r="F36" s="97">
        <f>ROUND((SUM(BH129:BH321)),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36</v>
      </c>
      <c r="F37" s="97">
        <f>ROUND((SUM(BI129:BI321)),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37</v>
      </c>
      <c r="E39" s="57"/>
      <c r="F39" s="57"/>
      <c r="G39" s="101" t="s">
        <v>38</v>
      </c>
      <c r="H39" s="102" t="s">
        <v>39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40</v>
      </c>
      <c r="E50" s="41"/>
      <c r="F50" s="41"/>
      <c r="G50" s="40" t="s">
        <v>41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42</v>
      </c>
      <c r="E61" s="32"/>
      <c r="F61" s="105" t="s">
        <v>43</v>
      </c>
      <c r="G61" s="42" t="s">
        <v>42</v>
      </c>
      <c r="H61" s="32"/>
      <c r="I61" s="32"/>
      <c r="J61" s="106" t="s">
        <v>43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44</v>
      </c>
      <c r="E65" s="43"/>
      <c r="F65" s="43"/>
      <c r="G65" s="40" t="s">
        <v>45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42</v>
      </c>
      <c r="E76" s="32"/>
      <c r="F76" s="105" t="s">
        <v>43</v>
      </c>
      <c r="G76" s="42" t="s">
        <v>42</v>
      </c>
      <c r="H76" s="32"/>
      <c r="I76" s="32"/>
      <c r="J76" s="106" t="s">
        <v>43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84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59" t="str">
        <f>E7</f>
        <v>STATICKÉ ZAJIŠTĚNÍ KOMUNIKACE KOZÍ HRÁDEK V MIKULOVĚ</v>
      </c>
      <c r="F85" s="260"/>
      <c r="G85" s="260"/>
      <c r="H85" s="26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23.4" customHeight="1">
      <c r="A87" s="29"/>
      <c r="B87" s="30"/>
      <c r="C87" s="29"/>
      <c r="D87" s="29"/>
      <c r="E87" s="246" t="str">
        <f>E9</f>
        <v>02 - ŽB, torkrety, přespárování, stěny, zábradlí, komunikace, sítě, atd.</v>
      </c>
      <c r="F87" s="261"/>
      <c r="G87" s="261"/>
      <c r="H87" s="26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16</v>
      </c>
      <c r="D89" s="29"/>
      <c r="E89" s="29"/>
      <c r="F89" s="24" t="str">
        <f>F12</f>
        <v>Mikulov, Kozí Hrádek</v>
      </c>
      <c r="G89" s="29"/>
      <c r="H89" s="29"/>
      <c r="I89" s="26" t="s">
        <v>17</v>
      </c>
      <c r="J89" s="52">
        <f>IF(J12="","",J12)</f>
        <v>44725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200000000000003" customHeight="1">
      <c r="A91" s="29"/>
      <c r="B91" s="30"/>
      <c r="C91" s="26" t="s">
        <v>18</v>
      </c>
      <c r="D91" s="29"/>
      <c r="E91" s="29"/>
      <c r="F91" s="24" t="str">
        <f>E15</f>
        <v>Město Mikulov, Náměstí 1, 692 20, Mikulov</v>
      </c>
      <c r="G91" s="29"/>
      <c r="H91" s="29"/>
      <c r="I91" s="26" t="s">
        <v>22</v>
      </c>
      <c r="J91" s="206" t="str">
        <f>E21</f>
        <v>PROXIMA projekt, s.r.o., Kaštanová 34, 620 00 Brno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21</v>
      </c>
      <c r="D92" s="29"/>
      <c r="E92" s="29"/>
      <c r="F92" s="24" t="str">
        <f>IF(E18="","",E18)</f>
        <v>PROXIMA projekt, s.r.o., Kaštanová 34, 620 00 Brno</v>
      </c>
      <c r="G92" s="29"/>
      <c r="H92" s="29"/>
      <c r="I92" s="26" t="s">
        <v>24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85</v>
      </c>
      <c r="D94" s="99"/>
      <c r="E94" s="99"/>
      <c r="F94" s="99"/>
      <c r="G94" s="99"/>
      <c r="H94" s="99"/>
      <c r="I94" s="99"/>
      <c r="J94" s="108" t="s">
        <v>86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87</v>
      </c>
      <c r="D96" s="29"/>
      <c r="E96" s="29"/>
      <c r="F96" s="29"/>
      <c r="G96" s="29"/>
      <c r="H96" s="29"/>
      <c r="I96" s="29"/>
      <c r="J96" s="68">
        <f>J129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88</v>
      </c>
    </row>
    <row r="97" spans="1:31" s="9" customFormat="1" ht="24.9" customHeight="1">
      <c r="B97" s="110"/>
      <c r="D97" s="111" t="s">
        <v>89</v>
      </c>
      <c r="E97" s="112"/>
      <c r="F97" s="112"/>
      <c r="G97" s="112"/>
      <c r="H97" s="112"/>
      <c r="I97" s="112"/>
      <c r="J97" s="113">
        <f>J130</f>
        <v>0</v>
      </c>
      <c r="L97" s="110"/>
    </row>
    <row r="98" spans="1:31" s="10" customFormat="1" ht="19.95" customHeight="1">
      <c r="B98" s="114"/>
      <c r="D98" s="115" t="s">
        <v>169</v>
      </c>
      <c r="E98" s="116"/>
      <c r="F98" s="116"/>
      <c r="G98" s="116"/>
      <c r="H98" s="116"/>
      <c r="I98" s="116"/>
      <c r="J98" s="117">
        <f>J131</f>
        <v>0</v>
      </c>
      <c r="L98" s="114"/>
    </row>
    <row r="99" spans="1:31" s="10" customFormat="1" ht="19.95" customHeight="1">
      <c r="B99" s="114"/>
      <c r="D99" s="115" t="s">
        <v>90</v>
      </c>
      <c r="E99" s="116"/>
      <c r="F99" s="116"/>
      <c r="G99" s="116"/>
      <c r="H99" s="116"/>
      <c r="I99" s="116"/>
      <c r="J99" s="117">
        <f>J184</f>
        <v>0</v>
      </c>
      <c r="L99" s="114"/>
    </row>
    <row r="100" spans="1:31" s="10" customFormat="1" ht="19.95" customHeight="1">
      <c r="B100" s="114"/>
      <c r="D100" s="115" t="s">
        <v>170</v>
      </c>
      <c r="E100" s="116"/>
      <c r="F100" s="116"/>
      <c r="G100" s="116"/>
      <c r="H100" s="116"/>
      <c r="I100" s="116"/>
      <c r="J100" s="117">
        <f>J215</f>
        <v>0</v>
      </c>
      <c r="L100" s="114"/>
    </row>
    <row r="101" spans="1:31" s="10" customFormat="1" ht="19.95" customHeight="1">
      <c r="B101" s="114"/>
      <c r="D101" s="115" t="s">
        <v>171</v>
      </c>
      <c r="E101" s="116"/>
      <c r="F101" s="116"/>
      <c r="G101" s="116"/>
      <c r="H101" s="116"/>
      <c r="I101" s="116"/>
      <c r="J101" s="117">
        <f>J236</f>
        <v>0</v>
      </c>
      <c r="L101" s="114"/>
    </row>
    <row r="102" spans="1:31" s="10" customFormat="1" ht="19.95" customHeight="1">
      <c r="B102" s="114"/>
      <c r="D102" s="115" t="s">
        <v>172</v>
      </c>
      <c r="E102" s="116"/>
      <c r="F102" s="116"/>
      <c r="G102" s="116"/>
      <c r="H102" s="116"/>
      <c r="I102" s="116"/>
      <c r="J102" s="117">
        <f>J249</f>
        <v>0</v>
      </c>
      <c r="L102" s="114"/>
    </row>
    <row r="103" spans="1:31" s="10" customFormat="1" ht="19.95" customHeight="1">
      <c r="B103" s="114"/>
      <c r="D103" s="115" t="s">
        <v>91</v>
      </c>
      <c r="E103" s="116"/>
      <c r="F103" s="116"/>
      <c r="G103" s="116"/>
      <c r="H103" s="116"/>
      <c r="I103" s="116"/>
      <c r="J103" s="117">
        <f>J251</f>
        <v>0</v>
      </c>
      <c r="L103" s="114"/>
    </row>
    <row r="104" spans="1:31" s="10" customFormat="1" ht="19.95" customHeight="1">
      <c r="B104" s="114"/>
      <c r="D104" s="115" t="s">
        <v>173</v>
      </c>
      <c r="E104" s="116"/>
      <c r="F104" s="116"/>
      <c r="G104" s="116"/>
      <c r="H104" s="116"/>
      <c r="I104" s="116"/>
      <c r="J104" s="117">
        <f>J313</f>
        <v>0</v>
      </c>
      <c r="L104" s="114"/>
    </row>
    <row r="105" spans="1:31" s="10" customFormat="1" ht="19.95" customHeight="1">
      <c r="B105" s="114"/>
      <c r="D105" s="115" t="s">
        <v>92</v>
      </c>
      <c r="E105" s="116"/>
      <c r="F105" s="116"/>
      <c r="G105" s="116"/>
      <c r="H105" s="116"/>
      <c r="I105" s="116"/>
      <c r="J105" s="117">
        <f>J320</f>
        <v>0</v>
      </c>
      <c r="L105" s="114"/>
    </row>
    <row r="106" spans="1:31" s="9" customFormat="1" ht="24.9" customHeight="1">
      <c r="B106" s="110"/>
      <c r="D106" s="111" t="s">
        <v>174</v>
      </c>
      <c r="E106" s="112"/>
      <c r="F106" s="112"/>
      <c r="G106" s="112"/>
      <c r="H106" s="112"/>
      <c r="I106" s="112"/>
      <c r="J106" s="113">
        <f>SUM(J107:J109)</f>
        <v>0</v>
      </c>
      <c r="L106" s="110"/>
    </row>
    <row r="107" spans="1:31" s="9" customFormat="1" ht="24.9" customHeight="1">
      <c r="B107" s="110"/>
      <c r="D107" s="115" t="s">
        <v>289</v>
      </c>
      <c r="E107" s="116"/>
      <c r="F107" s="116"/>
      <c r="G107" s="116"/>
      <c r="H107" s="116"/>
      <c r="I107" s="116"/>
      <c r="J107" s="117">
        <v>0</v>
      </c>
      <c r="L107" s="110"/>
    </row>
    <row r="108" spans="1:31" s="10" customFormat="1" ht="19.95" customHeight="1">
      <c r="B108" s="114"/>
      <c r="D108" s="115" t="s">
        <v>175</v>
      </c>
      <c r="E108" s="116"/>
      <c r="F108" s="116"/>
      <c r="G108" s="116"/>
      <c r="H108" s="116"/>
      <c r="I108" s="116"/>
      <c r="J108" s="117">
        <v>0</v>
      </c>
      <c r="L108" s="114"/>
    </row>
    <row r="109" spans="1:31" s="10" customFormat="1" ht="19.95" customHeight="1">
      <c r="B109" s="114"/>
      <c r="D109" s="115" t="s">
        <v>176</v>
      </c>
      <c r="E109" s="116"/>
      <c r="F109" s="116"/>
      <c r="G109" s="116"/>
      <c r="H109" s="116"/>
      <c r="I109" s="116"/>
      <c r="J109" s="117">
        <v>0</v>
      </c>
      <c r="L109" s="114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21" t="s">
        <v>95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6" t="s">
        <v>13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59" t="str">
        <f>E7</f>
        <v>STATICKÉ ZAJIŠTĚNÍ KOMUNIKACE KOZÍ HRÁDEK V MIKULOVĚ</v>
      </c>
      <c r="F119" s="260"/>
      <c r="G119" s="260"/>
      <c r="H119" s="260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6" t="s">
        <v>83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25.2" customHeight="1">
      <c r="A121" s="29"/>
      <c r="B121" s="30"/>
      <c r="C121" s="29"/>
      <c r="D121" s="29"/>
      <c r="E121" s="246" t="str">
        <f>E9</f>
        <v>02 - ŽB, torkrety, přespárování, stěny, zábradlí, komunikace, sítě, atd.</v>
      </c>
      <c r="F121" s="261"/>
      <c r="G121" s="261"/>
      <c r="H121" s="261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6" t="s">
        <v>16</v>
      </c>
      <c r="D123" s="29"/>
      <c r="E123" s="29"/>
      <c r="F123" s="24" t="str">
        <f>F12</f>
        <v>Mikulov, Kozí Hrádek</v>
      </c>
      <c r="G123" s="29"/>
      <c r="H123" s="29"/>
      <c r="I123" s="26" t="s">
        <v>17</v>
      </c>
      <c r="J123" s="52">
        <f>IF(J12="","",J12)</f>
        <v>44725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40.200000000000003" customHeight="1">
      <c r="A125" s="29"/>
      <c r="B125" s="30"/>
      <c r="C125" s="26" t="s">
        <v>18</v>
      </c>
      <c r="D125" s="29"/>
      <c r="E125" s="29"/>
      <c r="F125" s="24" t="str">
        <f>E15</f>
        <v>Město Mikulov, Náměstí 1, 692 20, Mikulov</v>
      </c>
      <c r="G125" s="29"/>
      <c r="H125" s="29"/>
      <c r="I125" s="26" t="s">
        <v>22</v>
      </c>
      <c r="J125" s="206" t="str">
        <f>E21</f>
        <v>PROXIMA projekt, s.r.o., Kaštanová 34, 620 00 Brno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>
      <c r="A126" s="29"/>
      <c r="B126" s="30"/>
      <c r="C126" s="26" t="s">
        <v>21</v>
      </c>
      <c r="D126" s="29"/>
      <c r="E126" s="29"/>
      <c r="F126" s="24" t="str">
        <f>IF(E18="","",E18)</f>
        <v>PROXIMA projekt, s.r.o., Kaštanová 34, 620 00 Brno</v>
      </c>
      <c r="G126" s="29"/>
      <c r="H126" s="29"/>
      <c r="I126" s="26" t="s">
        <v>24</v>
      </c>
      <c r="J126" s="27" t="str">
        <f>E24</f>
        <v xml:space="preserve"> 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18"/>
      <c r="B128" s="119"/>
      <c r="C128" s="120" t="s">
        <v>96</v>
      </c>
      <c r="D128" s="121" t="s">
        <v>52</v>
      </c>
      <c r="E128" s="121" t="s">
        <v>48</v>
      </c>
      <c r="F128" s="121" t="s">
        <v>49</v>
      </c>
      <c r="G128" s="121" t="s">
        <v>97</v>
      </c>
      <c r="H128" s="121" t="s">
        <v>98</v>
      </c>
      <c r="I128" s="121" t="s">
        <v>99</v>
      </c>
      <c r="J128" s="122" t="s">
        <v>86</v>
      </c>
      <c r="K128" s="123" t="s">
        <v>100</v>
      </c>
      <c r="L128" s="124"/>
      <c r="M128" s="59" t="s">
        <v>1</v>
      </c>
      <c r="N128" s="60" t="s">
        <v>31</v>
      </c>
      <c r="O128" s="60" t="s">
        <v>101</v>
      </c>
      <c r="P128" s="60" t="s">
        <v>102</v>
      </c>
      <c r="Q128" s="60" t="s">
        <v>103</v>
      </c>
      <c r="R128" s="60" t="s">
        <v>104</v>
      </c>
      <c r="S128" s="60" t="s">
        <v>105</v>
      </c>
      <c r="T128" s="61" t="s">
        <v>106</v>
      </c>
      <c r="U128" s="118"/>
      <c r="V128" s="118"/>
      <c r="W128" s="118"/>
      <c r="X128" s="118"/>
      <c r="Y128" s="118"/>
      <c r="Z128" s="118"/>
      <c r="AA128" s="118"/>
      <c r="AB128" s="118"/>
      <c r="AC128" s="118"/>
      <c r="AD128" s="118"/>
      <c r="AE128" s="118"/>
    </row>
    <row r="129" spans="1:65" s="2" customFormat="1" ht="22.95" customHeight="1">
      <c r="A129" s="29"/>
      <c r="B129" s="30"/>
      <c r="C129" s="66" t="s">
        <v>107</v>
      </c>
      <c r="D129" s="29"/>
      <c r="E129" s="29"/>
      <c r="F129" s="29"/>
      <c r="G129" s="29"/>
      <c r="H129" s="29"/>
      <c r="I129" s="29"/>
      <c r="J129" s="125">
        <f>J130</f>
        <v>0</v>
      </c>
      <c r="K129" s="29"/>
      <c r="L129" s="30"/>
      <c r="M129" s="62"/>
      <c r="N129" s="53"/>
      <c r="O129" s="63"/>
      <c r="P129" s="126" t="e">
        <f>P130+#REF!</f>
        <v>#REF!</v>
      </c>
      <c r="Q129" s="63"/>
      <c r="R129" s="126" t="e">
        <f>R130+#REF!</f>
        <v>#REF!</v>
      </c>
      <c r="S129" s="63"/>
      <c r="T129" s="127" t="e">
        <f>T130+#REF!</f>
        <v>#REF!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66</v>
      </c>
      <c r="AU129" s="17" t="s">
        <v>88</v>
      </c>
      <c r="BK129" s="128" t="e">
        <f>BK130+#REF!</f>
        <v>#REF!</v>
      </c>
    </row>
    <row r="130" spans="1:65" s="12" customFormat="1" ht="25.95" customHeight="1">
      <c r="B130" s="129"/>
      <c r="D130" s="130" t="s">
        <v>66</v>
      </c>
      <c r="E130" s="131" t="s">
        <v>108</v>
      </c>
      <c r="F130" s="131" t="s">
        <v>109</v>
      </c>
      <c r="J130" s="132">
        <f>J131+J184+J215+J236+J249+J251+J257+J270+J277+J286+J291+J313+J320</f>
        <v>0</v>
      </c>
      <c r="L130" s="129"/>
      <c r="M130" s="133"/>
      <c r="N130" s="134"/>
      <c r="O130" s="134"/>
      <c r="P130" s="135">
        <f>P131+P184+P215+P236+P249+P251+P313+P320</f>
        <v>1413.5552823999999</v>
      </c>
      <c r="Q130" s="134"/>
      <c r="R130" s="135">
        <f>R131+R184+R215+R236+R249+R251+R313+R320</f>
        <v>102.453639528</v>
      </c>
      <c r="S130" s="134"/>
      <c r="T130" s="136">
        <f>T131+T184+T215+T236+T249+T251+T313+T320</f>
        <v>60.134799999999998</v>
      </c>
      <c r="AR130" s="130" t="s">
        <v>74</v>
      </c>
      <c r="AT130" s="137" t="s">
        <v>66</v>
      </c>
      <c r="AU130" s="137" t="s">
        <v>67</v>
      </c>
      <c r="AY130" s="130" t="s">
        <v>110</v>
      </c>
      <c r="BK130" s="138">
        <f>BK131+BK184+BK215+BK236+BK249+BK251+BK313+BK320</f>
        <v>0</v>
      </c>
    </row>
    <row r="131" spans="1:65" s="12" customFormat="1" ht="22.95" customHeight="1">
      <c r="B131" s="129"/>
      <c r="D131" s="130" t="s">
        <v>66</v>
      </c>
      <c r="E131" s="139" t="s">
        <v>74</v>
      </c>
      <c r="F131" s="139" t="s">
        <v>177</v>
      </c>
      <c r="J131" s="140">
        <f>SUM(J132:J182)</f>
        <v>0</v>
      </c>
      <c r="L131" s="129"/>
      <c r="M131" s="133"/>
      <c r="N131" s="134"/>
      <c r="O131" s="134"/>
      <c r="P131" s="135">
        <f>SUM(P132:P157)</f>
        <v>871.14147999999989</v>
      </c>
      <c r="Q131" s="134"/>
      <c r="R131" s="135">
        <f>SUM(R132:R157)</f>
        <v>0</v>
      </c>
      <c r="S131" s="134"/>
      <c r="T131" s="136">
        <f>SUM(T132:T157)</f>
        <v>24.189999999999998</v>
      </c>
      <c r="AR131" s="130" t="s">
        <v>74</v>
      </c>
      <c r="AT131" s="137" t="s">
        <v>66</v>
      </c>
      <c r="AU131" s="137" t="s">
        <v>74</v>
      </c>
      <c r="AY131" s="130" t="s">
        <v>110</v>
      </c>
      <c r="BK131" s="138">
        <f>SUM(BK132:BK157)</f>
        <v>0</v>
      </c>
    </row>
    <row r="132" spans="1:65" s="2" customFormat="1" ht="23.4" customHeight="1">
      <c r="A132" s="29"/>
      <c r="B132" s="141"/>
      <c r="C132" s="142" t="s">
        <v>74</v>
      </c>
      <c r="D132" s="142" t="s">
        <v>112</v>
      </c>
      <c r="E132" s="143" t="s">
        <v>298</v>
      </c>
      <c r="F132" s="144" t="s">
        <v>299</v>
      </c>
      <c r="G132" s="145" t="s">
        <v>178</v>
      </c>
      <c r="H132" s="146">
        <v>82</v>
      </c>
      <c r="I132" s="147"/>
      <c r="J132" s="147">
        <f>ROUND(I132*H132,2)</f>
        <v>0</v>
      </c>
      <c r="K132" s="148"/>
      <c r="L132" s="30"/>
      <c r="M132" s="149" t="s">
        <v>1</v>
      </c>
      <c r="N132" s="150" t="s">
        <v>32</v>
      </c>
      <c r="O132" s="151">
        <v>0.44600000000000001</v>
      </c>
      <c r="P132" s="151">
        <f>O132*H132</f>
        <v>36.572000000000003</v>
      </c>
      <c r="Q132" s="151">
        <v>0</v>
      </c>
      <c r="R132" s="151">
        <f>Q132*H132</f>
        <v>0</v>
      </c>
      <c r="S132" s="151">
        <v>0.29499999999999998</v>
      </c>
      <c r="T132" s="152">
        <f>S132*H132</f>
        <v>24.189999999999998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115</v>
      </c>
      <c r="AT132" s="153" t="s">
        <v>112</v>
      </c>
      <c r="AU132" s="153" t="s">
        <v>76</v>
      </c>
      <c r="AY132" s="17" t="s">
        <v>110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7" t="s">
        <v>74</v>
      </c>
      <c r="BK132" s="154">
        <f>ROUND(I132*H132,2)</f>
        <v>0</v>
      </c>
      <c r="BL132" s="17" t="s">
        <v>115</v>
      </c>
      <c r="BM132" s="153" t="s">
        <v>179</v>
      </c>
    </row>
    <row r="133" spans="1:65" s="13" customFormat="1">
      <c r="B133" s="155"/>
      <c r="D133" s="156" t="s">
        <v>117</v>
      </c>
      <c r="E133" s="157" t="s">
        <v>1</v>
      </c>
      <c r="F133" s="158" t="s">
        <v>311</v>
      </c>
      <c r="H133" s="159">
        <v>82</v>
      </c>
      <c r="L133" s="155"/>
      <c r="M133" s="160"/>
      <c r="N133" s="161"/>
      <c r="O133" s="161"/>
      <c r="P133" s="161"/>
      <c r="Q133" s="161"/>
      <c r="R133" s="161"/>
      <c r="S133" s="161"/>
      <c r="T133" s="162"/>
      <c r="AT133" s="157" t="s">
        <v>117</v>
      </c>
      <c r="AU133" s="157" t="s">
        <v>76</v>
      </c>
      <c r="AV133" s="13" t="s">
        <v>76</v>
      </c>
      <c r="AW133" s="13" t="s">
        <v>23</v>
      </c>
      <c r="AX133" s="13" t="s">
        <v>74</v>
      </c>
      <c r="AY133" s="157" t="s">
        <v>110</v>
      </c>
    </row>
    <row r="134" spans="1:65" s="13" customFormat="1" ht="22.8">
      <c r="B134" s="155"/>
      <c r="C134" s="142" t="s">
        <v>76</v>
      </c>
      <c r="D134" s="142" t="s">
        <v>112</v>
      </c>
      <c r="E134" s="143" t="s">
        <v>300</v>
      </c>
      <c r="F134" s="144" t="s">
        <v>301</v>
      </c>
      <c r="G134" s="145" t="s">
        <v>178</v>
      </c>
      <c r="H134" s="146">
        <v>82</v>
      </c>
      <c r="I134" s="147"/>
      <c r="J134" s="147">
        <f>ROUND(I134*H134,2)</f>
        <v>0</v>
      </c>
      <c r="L134" s="155"/>
      <c r="M134" s="160"/>
      <c r="N134" s="161"/>
      <c r="O134" s="161"/>
      <c r="P134" s="161"/>
      <c r="Q134" s="161"/>
      <c r="R134" s="161"/>
      <c r="S134" s="161"/>
      <c r="T134" s="162"/>
      <c r="AT134" s="157"/>
      <c r="AU134" s="157"/>
      <c r="AY134" s="157"/>
    </row>
    <row r="135" spans="1:65" s="13" customFormat="1">
      <c r="B135" s="155"/>
      <c r="C135" s="15"/>
      <c r="D135" s="156" t="s">
        <v>117</v>
      </c>
      <c r="E135" s="185" t="s">
        <v>1</v>
      </c>
      <c r="F135" s="186" t="s">
        <v>302</v>
      </c>
      <c r="G135" s="15"/>
      <c r="H135" s="185" t="s">
        <v>1</v>
      </c>
      <c r="I135" s="15"/>
      <c r="J135" s="15"/>
      <c r="L135" s="155"/>
      <c r="M135" s="160"/>
      <c r="N135" s="161"/>
      <c r="O135" s="161"/>
      <c r="P135" s="161"/>
      <c r="Q135" s="161"/>
      <c r="R135" s="161"/>
      <c r="S135" s="161"/>
      <c r="T135" s="162"/>
      <c r="AT135" s="157"/>
      <c r="AU135" s="157"/>
      <c r="AY135" s="157"/>
    </row>
    <row r="136" spans="1:65" s="13" customFormat="1">
      <c r="B136" s="155"/>
      <c r="D136" s="156" t="s">
        <v>117</v>
      </c>
      <c r="E136" s="157" t="s">
        <v>1</v>
      </c>
      <c r="F136" s="158" t="s">
        <v>311</v>
      </c>
      <c r="H136" s="159">
        <v>82</v>
      </c>
      <c r="L136" s="155"/>
      <c r="M136" s="160"/>
      <c r="N136" s="161"/>
      <c r="O136" s="161"/>
      <c r="P136" s="161"/>
      <c r="Q136" s="161"/>
      <c r="R136" s="161"/>
      <c r="S136" s="161"/>
      <c r="T136" s="162"/>
      <c r="AT136" s="157"/>
      <c r="AU136" s="157"/>
      <c r="AY136" s="157"/>
    </row>
    <row r="137" spans="1:65" s="2" customFormat="1" ht="37.950000000000003" customHeight="1">
      <c r="A137" s="29"/>
      <c r="B137" s="141"/>
      <c r="C137" s="142">
        <v>3</v>
      </c>
      <c r="D137" s="142" t="s">
        <v>112</v>
      </c>
      <c r="E137" s="143" t="s">
        <v>180</v>
      </c>
      <c r="F137" s="144" t="s">
        <v>464</v>
      </c>
      <c r="G137" s="145" t="s">
        <v>151</v>
      </c>
      <c r="H137" s="146">
        <v>151.63999999999999</v>
      </c>
      <c r="I137" s="147"/>
      <c r="J137" s="147">
        <f>ROUND(I137*H137,2)</f>
        <v>0</v>
      </c>
      <c r="K137" s="148"/>
      <c r="L137" s="30"/>
      <c r="M137" s="149" t="s">
        <v>1</v>
      </c>
      <c r="N137" s="150" t="s">
        <v>32</v>
      </c>
      <c r="O137" s="151">
        <v>5.0629999999999997</v>
      </c>
      <c r="P137" s="151">
        <f>O137*H137</f>
        <v>767.75331999999992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115</v>
      </c>
      <c r="AT137" s="153" t="s">
        <v>112</v>
      </c>
      <c r="AU137" s="153" t="s">
        <v>76</v>
      </c>
      <c r="AY137" s="17" t="s">
        <v>110</v>
      </c>
      <c r="BE137" s="154">
        <f>IF(N137="základní",J137,0)</f>
        <v>0</v>
      </c>
      <c r="BF137" s="154">
        <f>IF(N137="snížená",J137,0)</f>
        <v>0</v>
      </c>
      <c r="BG137" s="154">
        <f>IF(N137="zákl. přenesená",J137,0)</f>
        <v>0</v>
      </c>
      <c r="BH137" s="154">
        <f>IF(N137="sníž. přenesená",J137,0)</f>
        <v>0</v>
      </c>
      <c r="BI137" s="154">
        <f>IF(N137="nulová",J137,0)</f>
        <v>0</v>
      </c>
      <c r="BJ137" s="17" t="s">
        <v>74</v>
      </c>
      <c r="BK137" s="154">
        <f>ROUND(I137*H137,2)</f>
        <v>0</v>
      </c>
      <c r="BL137" s="17" t="s">
        <v>115</v>
      </c>
      <c r="BM137" s="153" t="s">
        <v>181</v>
      </c>
    </row>
    <row r="138" spans="1:65" s="13" customFormat="1">
      <c r="B138" s="155"/>
      <c r="D138" s="156" t="s">
        <v>117</v>
      </c>
      <c r="E138" s="157" t="s">
        <v>1</v>
      </c>
      <c r="F138" s="158" t="s">
        <v>462</v>
      </c>
      <c r="H138" s="159">
        <v>151.63999999999999</v>
      </c>
      <c r="L138" s="155"/>
      <c r="M138" s="160"/>
      <c r="N138" s="161"/>
      <c r="O138" s="161"/>
      <c r="P138" s="161"/>
      <c r="Q138" s="161"/>
      <c r="R138" s="161"/>
      <c r="S138" s="161"/>
      <c r="T138" s="162"/>
      <c r="AT138" s="157" t="s">
        <v>117</v>
      </c>
      <c r="AU138" s="157" t="s">
        <v>76</v>
      </c>
      <c r="AV138" s="13" t="s">
        <v>76</v>
      </c>
      <c r="AW138" s="13" t="s">
        <v>23</v>
      </c>
      <c r="AX138" s="13" t="s">
        <v>74</v>
      </c>
      <c r="AY138" s="157" t="s">
        <v>110</v>
      </c>
    </row>
    <row r="139" spans="1:65" s="13" customFormat="1" ht="11.4">
      <c r="B139" s="155"/>
      <c r="C139" s="142">
        <v>4</v>
      </c>
      <c r="D139" s="142" t="s">
        <v>112</v>
      </c>
      <c r="E139" s="143" t="s">
        <v>303</v>
      </c>
      <c r="F139" s="144" t="s">
        <v>304</v>
      </c>
      <c r="G139" s="145" t="s">
        <v>114</v>
      </c>
      <c r="H139" s="146">
        <v>40</v>
      </c>
      <c r="I139" s="147"/>
      <c r="J139" s="147">
        <f>ROUND(I139*H139,2)</f>
        <v>0</v>
      </c>
      <c r="L139" s="155"/>
      <c r="M139" s="160"/>
      <c r="N139" s="161"/>
      <c r="O139" s="161"/>
      <c r="P139" s="161"/>
      <c r="Q139" s="161"/>
      <c r="R139" s="161"/>
      <c r="S139" s="161"/>
      <c r="T139" s="162"/>
      <c r="AT139" s="157"/>
      <c r="AU139" s="157"/>
      <c r="AY139" s="157"/>
    </row>
    <row r="140" spans="1:65" s="13" customFormat="1">
      <c r="B140" s="155"/>
      <c r="D140" s="156" t="s">
        <v>117</v>
      </c>
      <c r="E140" s="157" t="s">
        <v>1</v>
      </c>
      <c r="F140" s="158">
        <v>40</v>
      </c>
      <c r="H140" s="159">
        <v>40</v>
      </c>
      <c r="L140" s="155"/>
      <c r="M140" s="160"/>
      <c r="N140" s="161"/>
      <c r="O140" s="161"/>
      <c r="P140" s="161"/>
      <c r="Q140" s="161"/>
      <c r="R140" s="161"/>
      <c r="S140" s="161"/>
      <c r="T140" s="162"/>
      <c r="AT140" s="157"/>
      <c r="AU140" s="157"/>
      <c r="AY140" s="157"/>
    </row>
    <row r="141" spans="1:65" s="13" customFormat="1" ht="22.8">
      <c r="B141" s="155"/>
      <c r="C141" s="142">
        <v>5</v>
      </c>
      <c r="D141" s="142" t="s">
        <v>112</v>
      </c>
      <c r="E141" s="143" t="s">
        <v>305</v>
      </c>
      <c r="F141" s="144" t="s">
        <v>306</v>
      </c>
      <c r="G141" s="145" t="s">
        <v>114</v>
      </c>
      <c r="H141" s="146">
        <v>82</v>
      </c>
      <c r="I141" s="147"/>
      <c r="J141" s="147">
        <f>ROUND(I141*H141,2)</f>
        <v>0</v>
      </c>
      <c r="L141" s="155"/>
      <c r="M141" s="160"/>
      <c r="N141" s="161"/>
      <c r="O141" s="161"/>
      <c r="P141" s="161"/>
      <c r="Q141" s="161"/>
      <c r="R141" s="161"/>
      <c r="S141" s="161"/>
      <c r="T141" s="162"/>
      <c r="AT141" s="157"/>
      <c r="AU141" s="157"/>
      <c r="AY141" s="157"/>
    </row>
    <row r="142" spans="1:65" s="13" customFormat="1">
      <c r="B142" s="155"/>
      <c r="D142" s="156" t="s">
        <v>117</v>
      </c>
      <c r="E142" s="157" t="s">
        <v>1</v>
      </c>
      <c r="F142" s="158" t="s">
        <v>311</v>
      </c>
      <c r="H142" s="159">
        <v>82</v>
      </c>
      <c r="L142" s="155"/>
      <c r="M142" s="160"/>
      <c r="N142" s="161"/>
      <c r="O142" s="161"/>
      <c r="P142" s="161"/>
      <c r="Q142" s="161"/>
      <c r="R142" s="161"/>
      <c r="S142" s="161"/>
      <c r="T142" s="162"/>
      <c r="AT142" s="157"/>
      <c r="AU142" s="157"/>
      <c r="AY142" s="157"/>
    </row>
    <row r="143" spans="1:65" s="13" customFormat="1" ht="45.6">
      <c r="B143" s="155"/>
      <c r="C143" s="142">
        <v>6</v>
      </c>
      <c r="D143" s="142" t="s">
        <v>112</v>
      </c>
      <c r="E143" s="143" t="s">
        <v>307</v>
      </c>
      <c r="F143" s="144" t="s">
        <v>308</v>
      </c>
      <c r="G143" s="145" t="s">
        <v>151</v>
      </c>
      <c r="H143" s="146">
        <v>27.88</v>
      </c>
      <c r="I143" s="147"/>
      <c r="J143" s="147">
        <f>ROUND(I143*H143,2)</f>
        <v>0</v>
      </c>
      <c r="L143" s="155"/>
      <c r="M143" s="160"/>
      <c r="N143" s="161"/>
      <c r="O143" s="161"/>
      <c r="P143" s="161"/>
      <c r="Q143" s="161"/>
      <c r="R143" s="161"/>
      <c r="S143" s="161"/>
      <c r="T143" s="162"/>
      <c r="AT143" s="157"/>
      <c r="AU143" s="157"/>
      <c r="AY143" s="157"/>
    </row>
    <row r="144" spans="1:65" s="13" customFormat="1">
      <c r="B144" s="155"/>
      <c r="D144" s="156" t="s">
        <v>117</v>
      </c>
      <c r="E144" s="157" t="s">
        <v>1</v>
      </c>
      <c r="F144" s="158" t="s">
        <v>312</v>
      </c>
      <c r="H144" s="159">
        <v>27.88</v>
      </c>
      <c r="L144" s="155"/>
      <c r="M144" s="160"/>
      <c r="N144" s="161"/>
      <c r="O144" s="161"/>
      <c r="P144" s="161"/>
      <c r="Q144" s="161"/>
      <c r="R144" s="161"/>
      <c r="S144" s="161"/>
      <c r="T144" s="162"/>
      <c r="AT144" s="157"/>
      <c r="AU144" s="157"/>
      <c r="AY144" s="157"/>
    </row>
    <row r="145" spans="1:65" s="13" customFormat="1" ht="22.8">
      <c r="B145" s="155"/>
      <c r="C145" s="142">
        <v>7</v>
      </c>
      <c r="D145" s="142" t="s">
        <v>112</v>
      </c>
      <c r="E145" s="143" t="s">
        <v>309</v>
      </c>
      <c r="F145" s="144" t="s">
        <v>310</v>
      </c>
      <c r="G145" s="145" t="s">
        <v>178</v>
      </c>
      <c r="H145" s="146">
        <v>142.80000000000001</v>
      </c>
      <c r="I145" s="147"/>
      <c r="J145" s="147">
        <f>ROUND(I145*H145,2)</f>
        <v>0</v>
      </c>
      <c r="L145" s="155"/>
      <c r="M145" s="160"/>
      <c r="N145" s="161"/>
      <c r="O145" s="161"/>
      <c r="P145" s="161"/>
      <c r="Q145" s="161"/>
      <c r="R145" s="161"/>
      <c r="S145" s="161"/>
      <c r="T145" s="162"/>
      <c r="AT145" s="157"/>
      <c r="AU145" s="157"/>
      <c r="AY145" s="157"/>
    </row>
    <row r="146" spans="1:65" s="13" customFormat="1" ht="30.6">
      <c r="B146" s="155"/>
      <c r="C146" s="15"/>
      <c r="D146" s="156" t="s">
        <v>117</v>
      </c>
      <c r="E146" s="185" t="s">
        <v>1</v>
      </c>
      <c r="F146" s="186" t="s">
        <v>314</v>
      </c>
      <c r="G146" s="15"/>
      <c r="H146" s="185" t="s">
        <v>1</v>
      </c>
      <c r="I146" s="15"/>
      <c r="J146" s="15"/>
      <c r="L146" s="155"/>
      <c r="M146" s="160"/>
      <c r="N146" s="161"/>
      <c r="O146" s="161"/>
      <c r="P146" s="161"/>
      <c r="Q146" s="161"/>
      <c r="R146" s="161"/>
      <c r="S146" s="161"/>
      <c r="T146" s="162"/>
      <c r="AT146" s="157"/>
      <c r="AU146" s="157"/>
      <c r="AY146" s="157"/>
    </row>
    <row r="147" spans="1:65" s="13" customFormat="1" ht="20.399999999999999">
      <c r="B147" s="155"/>
      <c r="C147" s="15"/>
      <c r="D147" s="156" t="s">
        <v>117</v>
      </c>
      <c r="E147" s="185" t="s">
        <v>1</v>
      </c>
      <c r="F147" s="186" t="s">
        <v>315</v>
      </c>
      <c r="G147" s="15"/>
      <c r="H147" s="185" t="s">
        <v>1</v>
      </c>
      <c r="I147" s="15"/>
      <c r="J147" s="15"/>
      <c r="L147" s="155"/>
      <c r="M147" s="160"/>
      <c r="N147" s="161"/>
      <c r="O147" s="161"/>
      <c r="P147" s="161"/>
      <c r="Q147" s="161"/>
      <c r="R147" s="161"/>
      <c r="S147" s="161"/>
      <c r="T147" s="162"/>
      <c r="AT147" s="157"/>
      <c r="AU147" s="157"/>
      <c r="AY147" s="157"/>
    </row>
    <row r="148" spans="1:65" s="13" customFormat="1">
      <c r="B148" s="155"/>
      <c r="D148" s="156" t="s">
        <v>117</v>
      </c>
      <c r="E148" s="157" t="s">
        <v>1</v>
      </c>
      <c r="F148" s="158" t="s">
        <v>313</v>
      </c>
      <c r="H148" s="159">
        <v>142.80000000000001</v>
      </c>
      <c r="L148" s="155"/>
      <c r="M148" s="160"/>
      <c r="N148" s="161"/>
      <c r="O148" s="161"/>
      <c r="P148" s="161"/>
      <c r="Q148" s="161"/>
      <c r="R148" s="161"/>
      <c r="S148" s="161"/>
      <c r="T148" s="162"/>
      <c r="AT148" s="157"/>
      <c r="AU148" s="157"/>
      <c r="AY148" s="157"/>
    </row>
    <row r="149" spans="1:65" s="13" customFormat="1" ht="11.4">
      <c r="B149" s="155"/>
      <c r="C149" s="142">
        <v>8</v>
      </c>
      <c r="D149" s="142" t="s">
        <v>326</v>
      </c>
      <c r="E149" s="143" t="s">
        <v>316</v>
      </c>
      <c r="F149" s="144" t="s">
        <v>317</v>
      </c>
      <c r="G149" s="145" t="s">
        <v>114</v>
      </c>
      <c r="H149" s="146">
        <v>40</v>
      </c>
      <c r="I149" s="147"/>
      <c r="J149" s="147">
        <f>ROUND(I149*H149,2)</f>
        <v>0</v>
      </c>
      <c r="L149" s="155"/>
      <c r="M149" s="160"/>
      <c r="N149" s="161"/>
      <c r="O149" s="161"/>
      <c r="P149" s="161"/>
      <c r="Q149" s="161"/>
      <c r="R149" s="161"/>
      <c r="S149" s="161"/>
      <c r="T149" s="162"/>
      <c r="AT149" s="157"/>
      <c r="AU149" s="157"/>
      <c r="AY149" s="157"/>
    </row>
    <row r="150" spans="1:65" s="13" customFormat="1" ht="34.200000000000003">
      <c r="B150" s="155"/>
      <c r="C150" s="142">
        <v>9</v>
      </c>
      <c r="D150" s="142" t="s">
        <v>112</v>
      </c>
      <c r="E150" s="143" t="s">
        <v>318</v>
      </c>
      <c r="F150" s="144" t="s">
        <v>319</v>
      </c>
      <c r="G150" s="145" t="s">
        <v>114</v>
      </c>
      <c r="H150" s="146">
        <v>200</v>
      </c>
      <c r="I150" s="147"/>
      <c r="J150" s="147">
        <f>ROUND(I150*H150,2)</f>
        <v>0</v>
      </c>
      <c r="L150" s="155"/>
      <c r="M150" s="160"/>
      <c r="N150" s="161"/>
      <c r="O150" s="161"/>
      <c r="P150" s="161"/>
      <c r="Q150" s="161"/>
      <c r="R150" s="161"/>
      <c r="S150" s="161"/>
      <c r="T150" s="162"/>
      <c r="AT150" s="157"/>
      <c r="AU150" s="157"/>
      <c r="AY150" s="157"/>
    </row>
    <row r="151" spans="1:65" s="13" customFormat="1" ht="22.8">
      <c r="B151" s="155"/>
      <c r="C151" s="142">
        <v>10</v>
      </c>
      <c r="D151" s="142" t="s">
        <v>326</v>
      </c>
      <c r="E151" s="143" t="s">
        <v>322</v>
      </c>
      <c r="F151" s="144" t="s">
        <v>325</v>
      </c>
      <c r="G151" s="145" t="s">
        <v>120</v>
      </c>
      <c r="H151" s="146">
        <v>5</v>
      </c>
      <c r="I151" s="147"/>
      <c r="J151" s="147">
        <f>ROUND(I151*H151,2)</f>
        <v>0</v>
      </c>
      <c r="L151" s="155"/>
      <c r="M151" s="160"/>
      <c r="N151" s="161"/>
      <c r="O151" s="161"/>
      <c r="P151" s="161"/>
      <c r="Q151" s="161"/>
      <c r="R151" s="161"/>
      <c r="S151" s="161"/>
      <c r="T151" s="162"/>
      <c r="AT151" s="157"/>
      <c r="AU151" s="157"/>
      <c r="AY151" s="157"/>
    </row>
    <row r="152" spans="1:65" s="13" customFormat="1" ht="22.8">
      <c r="B152" s="155"/>
      <c r="C152" s="142">
        <v>11</v>
      </c>
      <c r="D152" s="142" t="s">
        <v>112</v>
      </c>
      <c r="E152" s="143" t="s">
        <v>521</v>
      </c>
      <c r="F152" s="144" t="s">
        <v>522</v>
      </c>
      <c r="G152" s="145" t="s">
        <v>151</v>
      </c>
      <c r="H152" s="146">
        <v>45</v>
      </c>
      <c r="I152" s="147"/>
      <c r="J152" s="147">
        <f>ROUND(I152*H152,2)</f>
        <v>0</v>
      </c>
      <c r="L152" s="155"/>
      <c r="M152" s="160"/>
      <c r="N152" s="161"/>
      <c r="O152" s="161"/>
      <c r="P152" s="161"/>
      <c r="Q152" s="161"/>
      <c r="R152" s="161"/>
      <c r="S152" s="161"/>
      <c r="T152" s="162"/>
      <c r="AT152" s="157"/>
      <c r="AU152" s="157"/>
      <c r="AY152" s="157"/>
    </row>
    <row r="153" spans="1:65" s="13" customFormat="1">
      <c r="B153" s="155"/>
      <c r="D153" s="156" t="s">
        <v>117</v>
      </c>
      <c r="E153" s="157" t="s">
        <v>1</v>
      </c>
      <c r="F153" s="158" t="s">
        <v>323</v>
      </c>
      <c r="H153" s="159">
        <v>9</v>
      </c>
      <c r="L153" s="155"/>
      <c r="M153" s="160"/>
      <c r="N153" s="161"/>
      <c r="O153" s="161"/>
      <c r="P153" s="161"/>
      <c r="Q153" s="161"/>
      <c r="R153" s="161"/>
      <c r="S153" s="161"/>
      <c r="T153" s="162"/>
      <c r="AT153" s="157"/>
      <c r="AU153" s="157"/>
      <c r="AY153" s="157"/>
    </row>
    <row r="154" spans="1:65" s="13" customFormat="1">
      <c r="B154" s="155"/>
      <c r="D154" s="156" t="s">
        <v>117</v>
      </c>
      <c r="E154" s="157" t="s">
        <v>1</v>
      </c>
      <c r="F154" s="158" t="s">
        <v>324</v>
      </c>
      <c r="H154" s="159">
        <v>36</v>
      </c>
      <c r="L154" s="155"/>
      <c r="M154" s="160"/>
      <c r="N154" s="161"/>
      <c r="O154" s="161"/>
      <c r="P154" s="161"/>
      <c r="Q154" s="161"/>
      <c r="R154" s="161"/>
      <c r="S154" s="161"/>
      <c r="T154" s="162"/>
      <c r="AT154" s="157"/>
      <c r="AU154" s="157"/>
      <c r="AY154" s="157"/>
    </row>
    <row r="155" spans="1:65" s="13" customFormat="1" ht="22.8">
      <c r="B155" s="155"/>
      <c r="C155" s="142">
        <v>12</v>
      </c>
      <c r="D155" s="142" t="s">
        <v>112</v>
      </c>
      <c r="E155" s="143" t="s">
        <v>320</v>
      </c>
      <c r="F155" s="144" t="s">
        <v>321</v>
      </c>
      <c r="G155" s="145" t="s">
        <v>114</v>
      </c>
      <c r="H155" s="146">
        <v>82</v>
      </c>
      <c r="I155" s="147"/>
      <c r="J155" s="147">
        <f>ROUND(I155*H155,2)</f>
        <v>0</v>
      </c>
      <c r="L155" s="155"/>
      <c r="M155" s="160"/>
      <c r="N155" s="161"/>
      <c r="O155" s="161"/>
      <c r="P155" s="161"/>
      <c r="Q155" s="161"/>
      <c r="R155" s="161"/>
      <c r="S155" s="161"/>
      <c r="T155" s="162"/>
      <c r="AT155" s="157"/>
      <c r="AU155" s="157"/>
      <c r="AY155" s="157"/>
    </row>
    <row r="156" spans="1:65" s="2" customFormat="1" ht="21.75" customHeight="1">
      <c r="A156" s="29"/>
      <c r="B156" s="141"/>
      <c r="C156" s="142">
        <v>13</v>
      </c>
      <c r="D156" s="142" t="s">
        <v>112</v>
      </c>
      <c r="E156" s="143" t="s">
        <v>182</v>
      </c>
      <c r="F156" s="144" t="s">
        <v>183</v>
      </c>
      <c r="G156" s="145" t="s">
        <v>151</v>
      </c>
      <c r="H156" s="146">
        <v>94.24</v>
      </c>
      <c r="I156" s="147"/>
      <c r="J156" s="147">
        <f>ROUND(I156*H156,2)</f>
        <v>0</v>
      </c>
      <c r="K156" s="148"/>
      <c r="L156" s="30"/>
      <c r="M156" s="149" t="s">
        <v>1</v>
      </c>
      <c r="N156" s="150" t="s">
        <v>32</v>
      </c>
      <c r="O156" s="151">
        <v>0.70899999999999996</v>
      </c>
      <c r="P156" s="151">
        <f>O156*H156</f>
        <v>66.816159999999996</v>
      </c>
      <c r="Q156" s="151">
        <v>0</v>
      </c>
      <c r="R156" s="151">
        <f>Q156*H156</f>
        <v>0</v>
      </c>
      <c r="S156" s="151">
        <v>0</v>
      </c>
      <c r="T156" s="152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3" t="s">
        <v>115</v>
      </c>
      <c r="AT156" s="153" t="s">
        <v>112</v>
      </c>
      <c r="AU156" s="153" t="s">
        <v>76</v>
      </c>
      <c r="AY156" s="17" t="s">
        <v>110</v>
      </c>
      <c r="BE156" s="154">
        <f>IF(N156="základní",J156,0)</f>
        <v>0</v>
      </c>
      <c r="BF156" s="154">
        <f>IF(N156="snížená",J156,0)</f>
        <v>0</v>
      </c>
      <c r="BG156" s="154">
        <f>IF(N156="zákl. přenesená",J156,0)</f>
        <v>0</v>
      </c>
      <c r="BH156" s="154">
        <f>IF(N156="sníž. přenesená",J156,0)</f>
        <v>0</v>
      </c>
      <c r="BI156" s="154">
        <f>IF(N156="nulová",J156,0)</f>
        <v>0</v>
      </c>
      <c r="BJ156" s="17" t="s">
        <v>74</v>
      </c>
      <c r="BK156" s="154">
        <f>ROUND(I156*H156,2)</f>
        <v>0</v>
      </c>
      <c r="BL156" s="17" t="s">
        <v>115</v>
      </c>
      <c r="BM156" s="153" t="s">
        <v>184</v>
      </c>
    </row>
    <row r="157" spans="1:65" s="13" customFormat="1">
      <c r="B157" s="155"/>
      <c r="D157" s="156" t="s">
        <v>117</v>
      </c>
      <c r="E157" s="157" t="s">
        <v>1</v>
      </c>
      <c r="F157" s="158" t="s">
        <v>463</v>
      </c>
      <c r="H157" s="159">
        <v>94.24</v>
      </c>
      <c r="L157" s="155"/>
      <c r="M157" s="160"/>
      <c r="N157" s="161"/>
      <c r="O157" s="161"/>
      <c r="P157" s="161"/>
      <c r="Q157" s="161"/>
      <c r="R157" s="161"/>
      <c r="S157" s="161"/>
      <c r="T157" s="162"/>
      <c r="AT157" s="157" t="s">
        <v>117</v>
      </c>
      <c r="AU157" s="157" t="s">
        <v>76</v>
      </c>
      <c r="AV157" s="13" t="s">
        <v>76</v>
      </c>
      <c r="AW157" s="13" t="s">
        <v>23</v>
      </c>
      <c r="AX157" s="13" t="s">
        <v>74</v>
      </c>
      <c r="AY157" s="157" t="s">
        <v>110</v>
      </c>
    </row>
    <row r="158" spans="1:65" s="13" customFormat="1" ht="11.4">
      <c r="B158" s="155"/>
      <c r="C158" s="142">
        <v>14</v>
      </c>
      <c r="D158" s="142" t="s">
        <v>112</v>
      </c>
      <c r="E158" s="143" t="s">
        <v>327</v>
      </c>
      <c r="F158" s="144" t="s">
        <v>328</v>
      </c>
      <c r="G158" s="145" t="s">
        <v>151</v>
      </c>
      <c r="H158" s="146">
        <v>26.4</v>
      </c>
      <c r="I158" s="147"/>
      <c r="J158" s="147">
        <f>ROUND(I158*H158,2)</f>
        <v>0</v>
      </c>
      <c r="L158" s="155"/>
      <c r="M158" s="160"/>
      <c r="N158" s="161"/>
      <c r="O158" s="161"/>
      <c r="P158" s="161"/>
      <c r="Q158" s="161"/>
      <c r="R158" s="161"/>
      <c r="S158" s="161"/>
      <c r="T158" s="162"/>
      <c r="AT158" s="157"/>
      <c r="AU158" s="157"/>
      <c r="AY158" s="157"/>
    </row>
    <row r="159" spans="1:65" s="13" customFormat="1">
      <c r="B159" s="155"/>
      <c r="D159" s="156" t="s">
        <v>117</v>
      </c>
      <c r="E159" s="157" t="s">
        <v>1</v>
      </c>
      <c r="F159" s="158" t="s">
        <v>329</v>
      </c>
      <c r="H159" s="159">
        <v>26.4</v>
      </c>
      <c r="L159" s="155"/>
      <c r="M159" s="160"/>
      <c r="N159" s="161"/>
      <c r="O159" s="161"/>
      <c r="P159" s="161"/>
      <c r="Q159" s="161"/>
      <c r="R159" s="161"/>
      <c r="S159" s="161"/>
      <c r="T159" s="162"/>
      <c r="AT159" s="157"/>
      <c r="AU159" s="157"/>
      <c r="AY159" s="157"/>
    </row>
    <row r="160" spans="1:65" s="13" customFormat="1" ht="22.8">
      <c r="B160" s="155"/>
      <c r="C160" s="142">
        <v>15</v>
      </c>
      <c r="D160" s="142" t="s">
        <v>112</v>
      </c>
      <c r="E160" s="143" t="s">
        <v>330</v>
      </c>
      <c r="F160" s="144" t="s">
        <v>331</v>
      </c>
      <c r="G160" s="145" t="s">
        <v>114</v>
      </c>
      <c r="H160" s="146">
        <v>44</v>
      </c>
      <c r="I160" s="147"/>
      <c r="J160" s="147">
        <f>ROUND(I160*H160,2)</f>
        <v>0</v>
      </c>
      <c r="L160" s="155"/>
      <c r="M160" s="160"/>
      <c r="N160" s="161"/>
      <c r="O160" s="161"/>
      <c r="P160" s="161"/>
      <c r="Q160" s="161"/>
      <c r="R160" s="161"/>
      <c r="S160" s="161"/>
      <c r="T160" s="162"/>
      <c r="AT160" s="157"/>
      <c r="AU160" s="157"/>
      <c r="AY160" s="157"/>
    </row>
    <row r="161" spans="2:51" s="13" customFormat="1">
      <c r="B161" s="155"/>
      <c r="D161" s="156" t="s">
        <v>117</v>
      </c>
      <c r="E161" s="157" t="s">
        <v>1</v>
      </c>
      <c r="F161" s="158">
        <v>44</v>
      </c>
      <c r="H161" s="159">
        <v>44</v>
      </c>
      <c r="L161" s="155"/>
      <c r="M161" s="160"/>
      <c r="N161" s="161"/>
      <c r="O161" s="161"/>
      <c r="P161" s="161"/>
      <c r="Q161" s="161"/>
      <c r="R161" s="161"/>
      <c r="S161" s="161"/>
      <c r="T161" s="162"/>
      <c r="AT161" s="157"/>
      <c r="AU161" s="157"/>
      <c r="AY161" s="157"/>
    </row>
    <row r="162" spans="2:51" s="13" customFormat="1" ht="22.8">
      <c r="B162" s="155"/>
      <c r="C162" s="142">
        <v>16</v>
      </c>
      <c r="D162" s="142" t="s">
        <v>112</v>
      </c>
      <c r="E162" s="143" t="s">
        <v>332</v>
      </c>
      <c r="F162" s="144" t="s">
        <v>333</v>
      </c>
      <c r="G162" s="145" t="s">
        <v>178</v>
      </c>
      <c r="H162" s="146">
        <v>88</v>
      </c>
      <c r="I162" s="147"/>
      <c r="J162" s="147">
        <f>ROUND(I162*H162,2)</f>
        <v>0</v>
      </c>
      <c r="L162" s="155"/>
      <c r="M162" s="160"/>
      <c r="N162" s="161"/>
      <c r="O162" s="161"/>
      <c r="P162" s="161"/>
      <c r="Q162" s="161"/>
      <c r="R162" s="161"/>
      <c r="S162" s="161"/>
      <c r="T162" s="162"/>
      <c r="AT162" s="157"/>
      <c r="AU162" s="157"/>
      <c r="AY162" s="157"/>
    </row>
    <row r="163" spans="2:51" s="13" customFormat="1">
      <c r="B163" s="155"/>
      <c r="D163" s="156" t="s">
        <v>117</v>
      </c>
      <c r="E163" s="157" t="s">
        <v>1</v>
      </c>
      <c r="F163" s="158" t="s">
        <v>334</v>
      </c>
      <c r="H163" s="159">
        <v>88</v>
      </c>
      <c r="L163" s="155"/>
      <c r="M163" s="160"/>
      <c r="N163" s="161"/>
      <c r="O163" s="161"/>
      <c r="P163" s="161"/>
      <c r="Q163" s="161"/>
      <c r="R163" s="161"/>
      <c r="S163" s="161"/>
      <c r="T163" s="162"/>
      <c r="AT163" s="157"/>
      <c r="AU163" s="157"/>
      <c r="AY163" s="157"/>
    </row>
    <row r="164" spans="2:51" s="13" customFormat="1" ht="11.4">
      <c r="B164" s="155"/>
      <c r="C164" s="142">
        <v>17</v>
      </c>
      <c r="D164" s="142" t="s">
        <v>122</v>
      </c>
      <c r="E164" s="143" t="s">
        <v>335</v>
      </c>
      <c r="F164" s="144" t="s">
        <v>336</v>
      </c>
      <c r="G164" s="145" t="s">
        <v>178</v>
      </c>
      <c r="H164" s="146">
        <v>110</v>
      </c>
      <c r="I164" s="147"/>
      <c r="J164" s="147">
        <f>ROUND(I164*H164,2)</f>
        <v>0</v>
      </c>
      <c r="L164" s="155"/>
      <c r="M164" s="160"/>
      <c r="N164" s="161"/>
      <c r="O164" s="161"/>
      <c r="P164" s="161"/>
      <c r="Q164" s="161"/>
      <c r="R164" s="161"/>
      <c r="S164" s="161"/>
      <c r="T164" s="162"/>
      <c r="AT164" s="157"/>
      <c r="AU164" s="157"/>
      <c r="AY164" s="157"/>
    </row>
    <row r="165" spans="2:51" s="13" customFormat="1">
      <c r="B165" s="155"/>
      <c r="D165" s="156" t="s">
        <v>117</v>
      </c>
      <c r="E165" s="157" t="s">
        <v>1</v>
      </c>
      <c r="F165" s="158" t="s">
        <v>337</v>
      </c>
      <c r="H165" s="159">
        <v>110</v>
      </c>
      <c r="L165" s="155"/>
      <c r="M165" s="160"/>
      <c r="N165" s="161"/>
      <c r="O165" s="161"/>
      <c r="P165" s="161"/>
      <c r="Q165" s="161"/>
      <c r="R165" s="161"/>
      <c r="S165" s="161"/>
      <c r="T165" s="162"/>
      <c r="AT165" s="157"/>
      <c r="AU165" s="157"/>
      <c r="AY165" s="157"/>
    </row>
    <row r="166" spans="2:51" s="13" customFormat="1" ht="22.8">
      <c r="B166" s="155"/>
      <c r="C166" s="142">
        <v>18</v>
      </c>
      <c r="D166" s="142" t="s">
        <v>112</v>
      </c>
      <c r="E166" s="143" t="s">
        <v>332</v>
      </c>
      <c r="F166" s="144" t="s">
        <v>333</v>
      </c>
      <c r="G166" s="145" t="s">
        <v>178</v>
      </c>
      <c r="H166" s="146">
        <v>88</v>
      </c>
      <c r="I166" s="147"/>
      <c r="J166" s="147">
        <f>ROUND(I166*H166,2)</f>
        <v>0</v>
      </c>
      <c r="L166" s="155"/>
      <c r="M166" s="160"/>
      <c r="N166" s="161"/>
      <c r="O166" s="161"/>
      <c r="P166" s="161"/>
      <c r="Q166" s="161"/>
      <c r="R166" s="161"/>
      <c r="S166" s="161"/>
      <c r="T166" s="162"/>
      <c r="AT166" s="157"/>
      <c r="AU166" s="157"/>
      <c r="AY166" s="157"/>
    </row>
    <row r="167" spans="2:51" s="13" customFormat="1">
      <c r="B167" s="155"/>
      <c r="D167" s="156" t="s">
        <v>117</v>
      </c>
      <c r="E167" s="157" t="s">
        <v>1</v>
      </c>
      <c r="F167" s="158" t="s">
        <v>334</v>
      </c>
      <c r="H167" s="159">
        <v>88</v>
      </c>
      <c r="L167" s="155"/>
      <c r="M167" s="160"/>
      <c r="N167" s="161"/>
      <c r="O167" s="161"/>
      <c r="P167" s="161"/>
      <c r="Q167" s="161"/>
      <c r="R167" s="161"/>
      <c r="S167" s="161"/>
      <c r="T167" s="162"/>
      <c r="AT167" s="157"/>
      <c r="AU167" s="157"/>
      <c r="AY167" s="157"/>
    </row>
    <row r="168" spans="2:51" s="13" customFormat="1" ht="22.8">
      <c r="B168" s="155"/>
      <c r="C168" s="142">
        <v>19</v>
      </c>
      <c r="D168" s="142" t="s">
        <v>112</v>
      </c>
      <c r="E168" s="143" t="s">
        <v>338</v>
      </c>
      <c r="F168" s="144" t="s">
        <v>339</v>
      </c>
      <c r="G168" s="145" t="s">
        <v>151</v>
      </c>
      <c r="H168" s="146">
        <v>32.799999999999997</v>
      </c>
      <c r="I168" s="147"/>
      <c r="J168" s="147">
        <f>ROUND(I168*H168,2)</f>
        <v>0</v>
      </c>
      <c r="L168" s="155"/>
      <c r="M168" s="160"/>
      <c r="N168" s="161"/>
      <c r="O168" s="161"/>
      <c r="P168" s="161"/>
      <c r="Q168" s="161"/>
      <c r="R168" s="161"/>
      <c r="S168" s="161"/>
      <c r="T168" s="162"/>
      <c r="AT168" s="157"/>
      <c r="AU168" s="157"/>
      <c r="AY168" s="157"/>
    </row>
    <row r="169" spans="2:51" s="13" customFormat="1">
      <c r="B169" s="155"/>
      <c r="D169" s="156" t="s">
        <v>117</v>
      </c>
      <c r="E169" s="157" t="s">
        <v>1</v>
      </c>
      <c r="F169" s="158" t="s">
        <v>340</v>
      </c>
      <c r="H169" s="159">
        <v>32.799999999999997</v>
      </c>
      <c r="L169" s="155"/>
      <c r="M169" s="160"/>
      <c r="N169" s="161"/>
      <c r="O169" s="161"/>
      <c r="P169" s="161"/>
      <c r="Q169" s="161"/>
      <c r="R169" s="161"/>
      <c r="S169" s="161"/>
      <c r="T169" s="162"/>
      <c r="AT169" s="157"/>
      <c r="AU169" s="157"/>
      <c r="AY169" s="157"/>
    </row>
    <row r="170" spans="2:51" s="13" customFormat="1" ht="22.8">
      <c r="B170" s="155"/>
      <c r="C170" s="142">
        <v>20</v>
      </c>
      <c r="D170" s="142" t="s">
        <v>112</v>
      </c>
      <c r="E170" s="143" t="s">
        <v>341</v>
      </c>
      <c r="F170" s="144" t="s">
        <v>342</v>
      </c>
      <c r="G170" s="145" t="s">
        <v>178</v>
      </c>
      <c r="H170" s="146">
        <v>142.80000000000001</v>
      </c>
      <c r="I170" s="147"/>
      <c r="J170" s="147">
        <f>ROUND(I170*H170,2)</f>
        <v>0</v>
      </c>
      <c r="L170" s="155"/>
      <c r="M170" s="160"/>
      <c r="N170" s="161"/>
      <c r="O170" s="161"/>
      <c r="P170" s="161"/>
      <c r="Q170" s="161"/>
      <c r="R170" s="161"/>
      <c r="S170" s="161"/>
      <c r="T170" s="162"/>
      <c r="AT170" s="157"/>
      <c r="AU170" s="157"/>
      <c r="AY170" s="157"/>
    </row>
    <row r="171" spans="2:51" s="13" customFormat="1" ht="22.8">
      <c r="B171" s="155"/>
      <c r="C171" s="142">
        <v>21</v>
      </c>
      <c r="D171" s="142" t="s">
        <v>112</v>
      </c>
      <c r="E171" s="143" t="s">
        <v>343</v>
      </c>
      <c r="F171" s="144" t="s">
        <v>344</v>
      </c>
      <c r="G171" s="145" t="s">
        <v>151</v>
      </c>
      <c r="H171" s="146">
        <v>139.4</v>
      </c>
      <c r="I171" s="147"/>
      <c r="J171" s="147">
        <f>ROUND(I171*H171,2)</f>
        <v>0</v>
      </c>
      <c r="L171" s="155"/>
      <c r="M171" s="160"/>
      <c r="N171" s="161"/>
      <c r="O171" s="161"/>
      <c r="P171" s="161"/>
      <c r="Q171" s="161"/>
      <c r="R171" s="161"/>
      <c r="S171" s="161"/>
      <c r="T171" s="162"/>
      <c r="AT171" s="157"/>
      <c r="AU171" s="157"/>
      <c r="AY171" s="157"/>
    </row>
    <row r="172" spans="2:51" s="13" customFormat="1">
      <c r="B172" s="155"/>
      <c r="D172" s="156" t="s">
        <v>117</v>
      </c>
      <c r="E172" s="157" t="s">
        <v>1</v>
      </c>
      <c r="F172" s="158">
        <v>139.4</v>
      </c>
      <c r="H172" s="159">
        <v>139.4</v>
      </c>
      <c r="L172" s="155"/>
      <c r="M172" s="160"/>
      <c r="N172" s="161"/>
      <c r="O172" s="161"/>
      <c r="P172" s="161"/>
      <c r="Q172" s="161"/>
      <c r="R172" s="161"/>
      <c r="S172" s="161"/>
      <c r="T172" s="162"/>
      <c r="AT172" s="157"/>
      <c r="AU172" s="157"/>
      <c r="AY172" s="157"/>
    </row>
    <row r="173" spans="2:51" s="13" customFormat="1" ht="11.4">
      <c r="B173" s="155"/>
      <c r="C173" s="142">
        <v>22</v>
      </c>
      <c r="D173" s="142" t="s">
        <v>112</v>
      </c>
      <c r="E173" s="143" t="s">
        <v>277</v>
      </c>
      <c r="F173" s="210" t="s">
        <v>278</v>
      </c>
      <c r="G173" s="145" t="s">
        <v>151</v>
      </c>
      <c r="H173" s="146">
        <v>139.4</v>
      </c>
      <c r="I173" s="215"/>
      <c r="J173" s="147">
        <f>ROUND(I173*H173,2)</f>
        <v>0</v>
      </c>
      <c r="L173" s="207"/>
      <c r="M173" s="160"/>
      <c r="N173" s="161"/>
      <c r="O173" s="161"/>
      <c r="P173" s="161"/>
      <c r="Q173" s="161"/>
      <c r="R173" s="161"/>
      <c r="S173" s="161"/>
      <c r="T173" s="162"/>
      <c r="AT173" s="157"/>
      <c r="AU173" s="157"/>
      <c r="AY173" s="157"/>
    </row>
    <row r="174" spans="2:51" s="13" customFormat="1" ht="22.8">
      <c r="B174" s="155"/>
      <c r="C174" s="142">
        <v>23</v>
      </c>
      <c r="D174" s="142" t="s">
        <v>112</v>
      </c>
      <c r="E174" s="143" t="s">
        <v>345</v>
      </c>
      <c r="F174" s="210" t="s">
        <v>346</v>
      </c>
      <c r="G174" s="145" t="s">
        <v>151</v>
      </c>
      <c r="H174" s="146">
        <v>57.4</v>
      </c>
      <c r="I174" s="215"/>
      <c r="J174" s="147">
        <f>ROUND(I174*H174,2)</f>
        <v>0</v>
      </c>
      <c r="L174" s="207"/>
      <c r="M174" s="160"/>
      <c r="N174" s="161"/>
      <c r="O174" s="161"/>
      <c r="P174" s="161"/>
      <c r="Q174" s="161"/>
      <c r="R174" s="161"/>
      <c r="S174" s="161"/>
      <c r="T174" s="162"/>
      <c r="AT174" s="157"/>
      <c r="AU174" s="157"/>
      <c r="AY174" s="157"/>
    </row>
    <row r="175" spans="2:51" s="13" customFormat="1">
      <c r="B175" s="155"/>
      <c r="D175" s="156" t="s">
        <v>117</v>
      </c>
      <c r="E175" s="157" t="s">
        <v>1</v>
      </c>
      <c r="F175" s="217" t="s">
        <v>347</v>
      </c>
      <c r="H175" s="159">
        <v>57.4</v>
      </c>
      <c r="I175" s="216"/>
      <c r="L175" s="207"/>
      <c r="M175" s="160"/>
      <c r="N175" s="161"/>
      <c r="O175" s="161"/>
      <c r="P175" s="161"/>
      <c r="Q175" s="161"/>
      <c r="R175" s="161"/>
      <c r="S175" s="161"/>
      <c r="T175" s="162"/>
      <c r="AT175" s="157"/>
      <c r="AU175" s="157"/>
      <c r="AY175" s="157"/>
    </row>
    <row r="176" spans="2:51" s="13" customFormat="1" ht="22.8">
      <c r="B176" s="155"/>
      <c r="C176" s="142">
        <v>24</v>
      </c>
      <c r="D176" s="142" t="s">
        <v>112</v>
      </c>
      <c r="E176" s="143" t="s">
        <v>348</v>
      </c>
      <c r="F176" s="210" t="s">
        <v>349</v>
      </c>
      <c r="G176" s="145" t="s">
        <v>151</v>
      </c>
      <c r="H176" s="146">
        <v>57.4</v>
      </c>
      <c r="I176" s="215"/>
      <c r="J176" s="147">
        <f>ROUND(I176*H176,2)</f>
        <v>0</v>
      </c>
      <c r="L176" s="207"/>
      <c r="M176" s="160"/>
      <c r="N176" s="161"/>
      <c r="O176" s="161"/>
      <c r="P176" s="161"/>
      <c r="Q176" s="161"/>
      <c r="R176" s="161"/>
      <c r="S176" s="161"/>
      <c r="T176" s="162"/>
      <c r="AT176" s="157"/>
      <c r="AU176" s="157"/>
      <c r="AY176" s="157"/>
    </row>
    <row r="177" spans="1:65" s="13" customFormat="1">
      <c r="B177" s="155"/>
      <c r="D177" s="156" t="s">
        <v>117</v>
      </c>
      <c r="E177" s="157" t="s">
        <v>1</v>
      </c>
      <c r="F177" s="217" t="s">
        <v>347</v>
      </c>
      <c r="H177" s="159">
        <v>57.4</v>
      </c>
      <c r="I177" s="216"/>
      <c r="L177" s="207"/>
      <c r="M177" s="160"/>
      <c r="N177" s="161"/>
      <c r="O177" s="161"/>
      <c r="P177" s="161"/>
      <c r="Q177" s="161"/>
      <c r="R177" s="161"/>
      <c r="S177" s="161"/>
      <c r="T177" s="162"/>
      <c r="AT177" s="157"/>
      <c r="AU177" s="157"/>
      <c r="AY177" s="157"/>
    </row>
    <row r="178" spans="1:65" s="13" customFormat="1" ht="11.4">
      <c r="B178" s="155"/>
      <c r="C178" s="142">
        <v>25</v>
      </c>
      <c r="D178" s="142" t="s">
        <v>112</v>
      </c>
      <c r="E178" s="143" t="s">
        <v>350</v>
      </c>
      <c r="F178" s="210" t="s">
        <v>351</v>
      </c>
      <c r="G178" s="145" t="s">
        <v>151</v>
      </c>
      <c r="H178" s="146">
        <v>57.4</v>
      </c>
      <c r="I178" s="215"/>
      <c r="J178" s="147">
        <f>ROUND(I178*H178,2)</f>
        <v>0</v>
      </c>
      <c r="L178" s="207"/>
      <c r="M178" s="160"/>
      <c r="N178" s="161"/>
      <c r="O178" s="161"/>
      <c r="P178" s="161"/>
      <c r="Q178" s="161"/>
      <c r="R178" s="161"/>
      <c r="S178" s="161"/>
      <c r="T178" s="162"/>
      <c r="AT178" s="157"/>
      <c r="AU178" s="157"/>
      <c r="AY178" s="157"/>
    </row>
    <row r="179" spans="1:65" s="13" customFormat="1" ht="11.4">
      <c r="B179" s="155"/>
      <c r="C179" s="142">
        <v>26</v>
      </c>
      <c r="D179" s="142" t="s">
        <v>112</v>
      </c>
      <c r="E179" s="143" t="s">
        <v>352</v>
      </c>
      <c r="F179" s="210" t="s">
        <v>353</v>
      </c>
      <c r="G179" s="145" t="s">
        <v>151</v>
      </c>
      <c r="H179" s="146">
        <v>57.4</v>
      </c>
      <c r="I179" s="215"/>
      <c r="J179" s="147">
        <f>ROUND(I179*H179,2)</f>
        <v>0</v>
      </c>
      <c r="L179" s="207"/>
      <c r="M179" s="160"/>
      <c r="N179" s="161"/>
      <c r="O179" s="161"/>
      <c r="P179" s="161"/>
      <c r="Q179" s="161"/>
      <c r="R179" s="161"/>
      <c r="S179" s="161"/>
      <c r="T179" s="162"/>
      <c r="AT179" s="157"/>
      <c r="AU179" s="157"/>
      <c r="AY179" s="157"/>
    </row>
    <row r="180" spans="1:65" s="13" customFormat="1" ht="34.200000000000003">
      <c r="B180" s="155"/>
      <c r="C180" s="142">
        <v>27</v>
      </c>
      <c r="D180" s="142" t="s">
        <v>112</v>
      </c>
      <c r="E180" s="143" t="s">
        <v>357</v>
      </c>
      <c r="F180" s="144" t="s">
        <v>363</v>
      </c>
      <c r="G180" s="145" t="s">
        <v>114</v>
      </c>
      <c r="H180" s="146">
        <v>12</v>
      </c>
      <c r="I180" s="147"/>
      <c r="J180" s="147">
        <f>ROUND(I180*H180,2)</f>
        <v>0</v>
      </c>
      <c r="L180" s="155"/>
      <c r="M180" s="160"/>
      <c r="N180" s="161"/>
      <c r="O180" s="161"/>
      <c r="P180" s="161"/>
      <c r="Q180" s="161"/>
      <c r="R180" s="161"/>
      <c r="S180" s="161"/>
      <c r="T180" s="162"/>
      <c r="AT180" s="157"/>
      <c r="AU180" s="157"/>
      <c r="AY180" s="157"/>
    </row>
    <row r="181" spans="1:65" s="13" customFormat="1">
      <c r="B181" s="155"/>
      <c r="D181" s="156" t="s">
        <v>117</v>
      </c>
      <c r="E181" s="157" t="s">
        <v>1</v>
      </c>
      <c r="F181" s="158" t="s">
        <v>358</v>
      </c>
      <c r="H181" s="159">
        <v>12</v>
      </c>
      <c r="L181" s="155"/>
      <c r="M181" s="160"/>
      <c r="N181" s="161"/>
      <c r="O181" s="161"/>
      <c r="P181" s="161"/>
      <c r="Q181" s="161"/>
      <c r="R181" s="161"/>
      <c r="S181" s="161"/>
      <c r="T181" s="162"/>
      <c r="AT181" s="157"/>
      <c r="AU181" s="157"/>
      <c r="AY181" s="157"/>
    </row>
    <row r="182" spans="1:65" s="13" customFormat="1" ht="22.8">
      <c r="B182" s="155"/>
      <c r="C182" s="142">
        <v>28</v>
      </c>
      <c r="D182" s="142" t="s">
        <v>112</v>
      </c>
      <c r="E182" s="143" t="s">
        <v>364</v>
      </c>
      <c r="F182" s="144" t="s">
        <v>365</v>
      </c>
      <c r="G182" s="145" t="s">
        <v>114</v>
      </c>
      <c r="H182" s="146">
        <v>12</v>
      </c>
      <c r="I182" s="147"/>
      <c r="J182" s="147">
        <f>ROUND(I182*H182,2)</f>
        <v>0</v>
      </c>
      <c r="L182" s="155"/>
      <c r="M182" s="160"/>
      <c r="N182" s="161"/>
      <c r="O182" s="161"/>
      <c r="P182" s="161"/>
      <c r="Q182" s="161"/>
      <c r="R182" s="161"/>
      <c r="S182" s="161"/>
      <c r="T182" s="162"/>
      <c r="AT182" s="157"/>
      <c r="AU182" s="157"/>
      <c r="AY182" s="157"/>
    </row>
    <row r="183" spans="1:65" s="13" customFormat="1">
      <c r="B183" s="155"/>
      <c r="D183" s="156"/>
      <c r="E183" s="157"/>
      <c r="F183" s="158"/>
      <c r="H183" s="159"/>
      <c r="L183" s="155"/>
      <c r="M183" s="160"/>
      <c r="N183" s="161"/>
      <c r="O183" s="161"/>
      <c r="P183" s="161"/>
      <c r="Q183" s="161"/>
      <c r="R183" s="161"/>
      <c r="S183" s="161"/>
      <c r="T183" s="162"/>
      <c r="AT183" s="157"/>
      <c r="AU183" s="157"/>
      <c r="AY183" s="157"/>
    </row>
    <row r="184" spans="1:65" s="12" customFormat="1" ht="22.95" customHeight="1">
      <c r="B184" s="129"/>
      <c r="D184" s="130" t="s">
        <v>66</v>
      </c>
      <c r="E184" s="139" t="s">
        <v>76</v>
      </c>
      <c r="F184" s="139" t="s">
        <v>111</v>
      </c>
      <c r="J184" s="140">
        <f>SUM(J185:J214)</f>
        <v>0</v>
      </c>
      <c r="L184" s="129"/>
      <c r="M184" s="133"/>
      <c r="N184" s="134"/>
      <c r="O184" s="134"/>
      <c r="P184" s="135">
        <f>SUM(P185:P209)</f>
        <v>74.260770399999998</v>
      </c>
      <c r="Q184" s="134"/>
      <c r="R184" s="135">
        <f>SUM(R185:R209)</f>
        <v>93.119539528000004</v>
      </c>
      <c r="S184" s="134"/>
      <c r="T184" s="136">
        <f>SUM(T185:T209)</f>
        <v>0</v>
      </c>
      <c r="AR184" s="130" t="s">
        <v>74</v>
      </c>
      <c r="AT184" s="137" t="s">
        <v>66</v>
      </c>
      <c r="AU184" s="137" t="s">
        <v>74</v>
      </c>
      <c r="AY184" s="130" t="s">
        <v>110</v>
      </c>
      <c r="BK184" s="138">
        <f>SUM(BK185:BK209)</f>
        <v>0</v>
      </c>
    </row>
    <row r="185" spans="1:65" s="2" customFormat="1" ht="16.5" customHeight="1">
      <c r="A185" s="29"/>
      <c r="B185" s="141"/>
      <c r="C185" s="142">
        <v>29</v>
      </c>
      <c r="D185" s="142" t="s">
        <v>112</v>
      </c>
      <c r="E185" s="143" t="s">
        <v>185</v>
      </c>
      <c r="F185" s="144" t="s">
        <v>186</v>
      </c>
      <c r="G185" s="145" t="s">
        <v>151</v>
      </c>
      <c r="H185" s="146">
        <v>14.952</v>
      </c>
      <c r="I185" s="147"/>
      <c r="J185" s="147">
        <f>ROUND(I185*H185,2)</f>
        <v>0</v>
      </c>
      <c r="K185" s="148"/>
      <c r="L185" s="30"/>
      <c r="M185" s="149" t="s">
        <v>1</v>
      </c>
      <c r="N185" s="150" t="s">
        <v>32</v>
      </c>
      <c r="O185" s="151">
        <v>1.1459999999999999</v>
      </c>
      <c r="P185" s="151">
        <f>O185*H185</f>
        <v>17.134991999999997</v>
      </c>
      <c r="Q185" s="151">
        <v>1.8000000000000001E-4</v>
      </c>
      <c r="R185" s="151">
        <f>Q185*H185</f>
        <v>2.6913600000000003E-3</v>
      </c>
      <c r="S185" s="151">
        <v>0</v>
      </c>
      <c r="T185" s="152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3" t="s">
        <v>115</v>
      </c>
      <c r="AT185" s="153" t="s">
        <v>112</v>
      </c>
      <c r="AU185" s="153" t="s">
        <v>76</v>
      </c>
      <c r="AY185" s="17" t="s">
        <v>110</v>
      </c>
      <c r="BE185" s="154">
        <f>IF(N185="základní",J185,0)</f>
        <v>0</v>
      </c>
      <c r="BF185" s="154">
        <f>IF(N185="snížená",J185,0)</f>
        <v>0</v>
      </c>
      <c r="BG185" s="154">
        <f>IF(N185="zákl. přenesená",J185,0)</f>
        <v>0</v>
      </c>
      <c r="BH185" s="154">
        <f>IF(N185="sníž. přenesená",J185,0)</f>
        <v>0</v>
      </c>
      <c r="BI185" s="154">
        <f>IF(N185="nulová",J185,0)</f>
        <v>0</v>
      </c>
      <c r="BJ185" s="17" t="s">
        <v>74</v>
      </c>
      <c r="BK185" s="154">
        <f>ROUND(I185*H185,2)</f>
        <v>0</v>
      </c>
      <c r="BL185" s="17" t="s">
        <v>115</v>
      </c>
      <c r="BM185" s="153" t="s">
        <v>187</v>
      </c>
    </row>
    <row r="186" spans="1:65" s="2" customFormat="1" ht="16.5" customHeight="1">
      <c r="A186" s="29"/>
      <c r="B186" s="141"/>
      <c r="C186" s="142">
        <v>30</v>
      </c>
      <c r="D186" s="142" t="s">
        <v>112</v>
      </c>
      <c r="E186" s="143" t="s">
        <v>188</v>
      </c>
      <c r="F186" s="144" t="s">
        <v>189</v>
      </c>
      <c r="G186" s="145" t="s">
        <v>151</v>
      </c>
      <c r="H186" s="146">
        <v>14.952</v>
      </c>
      <c r="I186" s="147"/>
      <c r="J186" s="147">
        <f>ROUND(I186*H186,2)</f>
        <v>0</v>
      </c>
      <c r="K186" s="148"/>
      <c r="L186" s="30"/>
      <c r="M186" s="149" t="s">
        <v>1</v>
      </c>
      <c r="N186" s="150" t="s">
        <v>32</v>
      </c>
      <c r="O186" s="151">
        <v>1.1459999999999999</v>
      </c>
      <c r="P186" s="151">
        <f>O186*H186</f>
        <v>17.134991999999997</v>
      </c>
      <c r="Q186" s="151">
        <v>1.8000000000000001E-4</v>
      </c>
      <c r="R186" s="151">
        <f>Q186*H186</f>
        <v>2.6913600000000003E-3</v>
      </c>
      <c r="S186" s="151">
        <v>0</v>
      </c>
      <c r="T186" s="152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3" t="s">
        <v>115</v>
      </c>
      <c r="AT186" s="153" t="s">
        <v>112</v>
      </c>
      <c r="AU186" s="153" t="s">
        <v>76</v>
      </c>
      <c r="AY186" s="17" t="s">
        <v>110</v>
      </c>
      <c r="BE186" s="154">
        <f>IF(N186="základní",J186,0)</f>
        <v>0</v>
      </c>
      <c r="BF186" s="154">
        <f>IF(N186="snížená",J186,0)</f>
        <v>0</v>
      </c>
      <c r="BG186" s="154">
        <f>IF(N186="zákl. přenesená",J186,0)</f>
        <v>0</v>
      </c>
      <c r="BH186" s="154">
        <f>IF(N186="sníž. přenesená",J186,0)</f>
        <v>0</v>
      </c>
      <c r="BI186" s="154">
        <f>IF(N186="nulová",J186,0)</f>
        <v>0</v>
      </c>
      <c r="BJ186" s="17" t="s">
        <v>74</v>
      </c>
      <c r="BK186" s="154">
        <f>ROUND(I186*H186,2)</f>
        <v>0</v>
      </c>
      <c r="BL186" s="17" t="s">
        <v>115</v>
      </c>
      <c r="BM186" s="153" t="s">
        <v>190</v>
      </c>
    </row>
    <row r="187" spans="1:65" s="2" customFormat="1" ht="21.75" customHeight="1">
      <c r="A187" s="29"/>
      <c r="B187" s="141"/>
      <c r="C187" s="142">
        <v>31</v>
      </c>
      <c r="D187" s="142" t="s">
        <v>112</v>
      </c>
      <c r="E187" s="143" t="s">
        <v>191</v>
      </c>
      <c r="F187" s="210" t="s">
        <v>359</v>
      </c>
      <c r="G187" s="145" t="s">
        <v>151</v>
      </c>
      <c r="H187" s="146">
        <v>14.112</v>
      </c>
      <c r="I187" s="147"/>
      <c r="J187" s="147">
        <f>ROUND(I187*H187,2)</f>
        <v>0</v>
      </c>
      <c r="K187" s="148"/>
      <c r="L187" s="30"/>
      <c r="M187" s="149" t="s">
        <v>1</v>
      </c>
      <c r="N187" s="150" t="s">
        <v>32</v>
      </c>
      <c r="O187" s="151">
        <v>0.629</v>
      </c>
      <c r="P187" s="151">
        <f>O187*H187</f>
        <v>8.8764479999999999</v>
      </c>
      <c r="Q187" s="151">
        <v>2.45329</v>
      </c>
      <c r="R187" s="151">
        <f>Q187*H187</f>
        <v>34.62082848</v>
      </c>
      <c r="S187" s="151">
        <v>0</v>
      </c>
      <c r="T187" s="152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3" t="s">
        <v>115</v>
      </c>
      <c r="AT187" s="153" t="s">
        <v>112</v>
      </c>
      <c r="AU187" s="153" t="s">
        <v>76</v>
      </c>
      <c r="AY187" s="17" t="s">
        <v>110</v>
      </c>
      <c r="BE187" s="154">
        <f>IF(N187="základní",J187,0)</f>
        <v>0</v>
      </c>
      <c r="BF187" s="154">
        <f>IF(N187="snížená",J187,0)</f>
        <v>0</v>
      </c>
      <c r="BG187" s="154">
        <f>IF(N187="zákl. přenesená",J187,0)</f>
        <v>0</v>
      </c>
      <c r="BH187" s="154">
        <f>IF(N187="sníž. přenesená",J187,0)</f>
        <v>0</v>
      </c>
      <c r="BI187" s="154">
        <f>IF(N187="nulová",J187,0)</f>
        <v>0</v>
      </c>
      <c r="BJ187" s="17" t="s">
        <v>74</v>
      </c>
      <c r="BK187" s="154">
        <f>ROUND(I187*H187,2)</f>
        <v>0</v>
      </c>
      <c r="BL187" s="17" t="s">
        <v>115</v>
      </c>
      <c r="BM187" s="153" t="s">
        <v>192</v>
      </c>
    </row>
    <row r="188" spans="1:65" s="13" customFormat="1">
      <c r="B188" s="155"/>
      <c r="D188" s="156" t="s">
        <v>117</v>
      </c>
      <c r="E188" s="157" t="s">
        <v>1</v>
      </c>
      <c r="F188" s="217" t="s">
        <v>360</v>
      </c>
      <c r="H188" s="159">
        <v>14.112</v>
      </c>
      <c r="L188" s="155"/>
      <c r="M188" s="160"/>
      <c r="N188" s="161"/>
      <c r="O188" s="161"/>
      <c r="P188" s="161"/>
      <c r="Q188" s="161"/>
      <c r="R188" s="161"/>
      <c r="S188" s="161"/>
      <c r="T188" s="162"/>
      <c r="AT188" s="157" t="s">
        <v>117</v>
      </c>
      <c r="AU188" s="157" t="s">
        <v>76</v>
      </c>
      <c r="AV188" s="13" t="s">
        <v>76</v>
      </c>
      <c r="AW188" s="13" t="s">
        <v>23</v>
      </c>
      <c r="AX188" s="13" t="s">
        <v>67</v>
      </c>
      <c r="AY188" s="157" t="s">
        <v>110</v>
      </c>
    </row>
    <row r="189" spans="1:65" s="13" customFormat="1" ht="34.200000000000003">
      <c r="B189" s="155"/>
      <c r="C189" s="142">
        <v>32</v>
      </c>
      <c r="D189" s="142" t="s">
        <v>112</v>
      </c>
      <c r="E189" s="143" t="s">
        <v>392</v>
      </c>
      <c r="F189" s="210" t="s">
        <v>531</v>
      </c>
      <c r="G189" s="145" t="s">
        <v>151</v>
      </c>
      <c r="H189" s="146">
        <v>22.032</v>
      </c>
      <c r="I189" s="147"/>
      <c r="J189" s="147">
        <f>ROUND(I189*H189,2)</f>
        <v>0</v>
      </c>
      <c r="L189" s="155"/>
      <c r="M189" s="160"/>
      <c r="N189" s="161"/>
      <c r="O189" s="161"/>
      <c r="P189" s="161"/>
      <c r="Q189" s="161"/>
      <c r="R189" s="161"/>
      <c r="S189" s="161"/>
      <c r="T189" s="162"/>
      <c r="AT189" s="157"/>
      <c r="AU189" s="157"/>
      <c r="AY189" s="157"/>
    </row>
    <row r="190" spans="1:65" s="13" customFormat="1">
      <c r="B190" s="155"/>
      <c r="D190" s="156" t="s">
        <v>117</v>
      </c>
      <c r="E190" s="157" t="s">
        <v>1</v>
      </c>
      <c r="F190" s="158" t="s">
        <v>532</v>
      </c>
      <c r="H190" s="159">
        <v>22.032</v>
      </c>
      <c r="L190" s="155"/>
      <c r="M190" s="160"/>
      <c r="N190" s="161"/>
      <c r="O190" s="161"/>
      <c r="P190" s="161"/>
      <c r="Q190" s="161"/>
      <c r="R190" s="161"/>
      <c r="S190" s="161"/>
      <c r="T190" s="162"/>
      <c r="AT190" s="157"/>
      <c r="AU190" s="157"/>
      <c r="AY190" s="157"/>
    </row>
    <row r="191" spans="1:65" s="2" customFormat="1" ht="16.5" customHeight="1">
      <c r="A191" s="29"/>
      <c r="B191" s="141"/>
      <c r="C191" s="142">
        <v>33</v>
      </c>
      <c r="D191" s="142" t="s">
        <v>112</v>
      </c>
      <c r="E191" s="143" t="s">
        <v>193</v>
      </c>
      <c r="F191" s="144" t="s">
        <v>194</v>
      </c>
      <c r="G191" s="145" t="s">
        <v>178</v>
      </c>
      <c r="H191" s="146">
        <v>70.56</v>
      </c>
      <c r="I191" s="147"/>
      <c r="J191" s="147">
        <f>ROUND(I191*H191,2)</f>
        <v>0</v>
      </c>
      <c r="K191" s="148"/>
      <c r="L191" s="30"/>
      <c r="M191" s="149" t="s">
        <v>1</v>
      </c>
      <c r="N191" s="150" t="s">
        <v>32</v>
      </c>
      <c r="O191" s="151">
        <v>0.247</v>
      </c>
      <c r="P191" s="151">
        <f>O191*H191</f>
        <v>17.428319999999999</v>
      </c>
      <c r="Q191" s="151">
        <v>2.6900000000000001E-3</v>
      </c>
      <c r="R191" s="151">
        <f>Q191*H191</f>
        <v>0.18980640000000001</v>
      </c>
      <c r="S191" s="151">
        <v>0</v>
      </c>
      <c r="T191" s="152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3" t="s">
        <v>115</v>
      </c>
      <c r="AT191" s="153" t="s">
        <v>112</v>
      </c>
      <c r="AU191" s="153" t="s">
        <v>76</v>
      </c>
      <c r="AY191" s="17" t="s">
        <v>110</v>
      </c>
      <c r="BE191" s="154">
        <f>IF(N191="základní",J191,0)</f>
        <v>0</v>
      </c>
      <c r="BF191" s="154">
        <f>IF(N191="snížená",J191,0)</f>
        <v>0</v>
      </c>
      <c r="BG191" s="154">
        <f>IF(N191="zákl. přenesená",J191,0)</f>
        <v>0</v>
      </c>
      <c r="BH191" s="154">
        <f>IF(N191="sníž. přenesená",J191,0)</f>
        <v>0</v>
      </c>
      <c r="BI191" s="154">
        <f>IF(N191="nulová",J191,0)</f>
        <v>0</v>
      </c>
      <c r="BJ191" s="17" t="s">
        <v>74</v>
      </c>
      <c r="BK191" s="154">
        <f>ROUND(I191*H191,2)</f>
        <v>0</v>
      </c>
      <c r="BL191" s="17" t="s">
        <v>115</v>
      </c>
      <c r="BM191" s="153" t="s">
        <v>195</v>
      </c>
    </row>
    <row r="192" spans="1:65" s="13" customFormat="1">
      <c r="B192" s="155"/>
      <c r="D192" s="156" t="s">
        <v>117</v>
      </c>
      <c r="E192" s="157" t="s">
        <v>1</v>
      </c>
      <c r="F192" s="158" t="s">
        <v>361</v>
      </c>
      <c r="H192" s="159">
        <v>70.56</v>
      </c>
      <c r="L192" s="155"/>
      <c r="M192" s="160"/>
      <c r="N192" s="161"/>
      <c r="O192" s="161"/>
      <c r="P192" s="161"/>
      <c r="Q192" s="161"/>
      <c r="R192" s="161"/>
      <c r="S192" s="161"/>
      <c r="T192" s="162"/>
      <c r="AT192" s="157" t="s">
        <v>117</v>
      </c>
      <c r="AU192" s="157" t="s">
        <v>76</v>
      </c>
      <c r="AV192" s="13" t="s">
        <v>76</v>
      </c>
      <c r="AW192" s="13" t="s">
        <v>23</v>
      </c>
      <c r="AX192" s="13" t="s">
        <v>74</v>
      </c>
      <c r="AY192" s="157" t="s">
        <v>110</v>
      </c>
    </row>
    <row r="193" spans="1:65" s="2" customFormat="1" ht="16.5" customHeight="1">
      <c r="A193" s="29"/>
      <c r="B193" s="141"/>
      <c r="C193" s="142">
        <v>34</v>
      </c>
      <c r="D193" s="142" t="s">
        <v>112</v>
      </c>
      <c r="E193" s="143" t="s">
        <v>196</v>
      </c>
      <c r="F193" s="144" t="s">
        <v>197</v>
      </c>
      <c r="G193" s="145" t="s">
        <v>178</v>
      </c>
      <c r="H193" s="146">
        <v>70.56</v>
      </c>
      <c r="I193" s="147"/>
      <c r="J193" s="147">
        <f>ROUND(I193*H193,2)</f>
        <v>0</v>
      </c>
      <c r="K193" s="148"/>
      <c r="L193" s="30"/>
      <c r="M193" s="149" t="s">
        <v>1</v>
      </c>
      <c r="N193" s="150" t="s">
        <v>32</v>
      </c>
      <c r="O193" s="151">
        <v>8.3000000000000004E-2</v>
      </c>
      <c r="P193" s="151">
        <f>O193*H193</f>
        <v>5.8564800000000004</v>
      </c>
      <c r="Q193" s="151">
        <v>0</v>
      </c>
      <c r="R193" s="151">
        <f>Q193*H193</f>
        <v>0</v>
      </c>
      <c r="S193" s="151">
        <v>0</v>
      </c>
      <c r="T193" s="152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3" t="s">
        <v>115</v>
      </c>
      <c r="AT193" s="153" t="s">
        <v>112</v>
      </c>
      <c r="AU193" s="153" t="s">
        <v>76</v>
      </c>
      <c r="AY193" s="17" t="s">
        <v>110</v>
      </c>
      <c r="BE193" s="154">
        <f>IF(N193="základní",J193,0)</f>
        <v>0</v>
      </c>
      <c r="BF193" s="154">
        <f>IF(N193="snížená",J193,0)</f>
        <v>0</v>
      </c>
      <c r="BG193" s="154">
        <f>IF(N193="zákl. přenesená",J193,0)</f>
        <v>0</v>
      </c>
      <c r="BH193" s="154">
        <f>IF(N193="sníž. přenesená",J193,0)</f>
        <v>0</v>
      </c>
      <c r="BI193" s="154">
        <f>IF(N193="nulová",J193,0)</f>
        <v>0</v>
      </c>
      <c r="BJ193" s="17" t="s">
        <v>74</v>
      </c>
      <c r="BK193" s="154">
        <f>ROUND(I193*H193,2)</f>
        <v>0</v>
      </c>
      <c r="BL193" s="17" t="s">
        <v>115</v>
      </c>
      <c r="BM193" s="153" t="s">
        <v>198</v>
      </c>
    </row>
    <row r="194" spans="1:65" s="2" customFormat="1" ht="16.5" customHeight="1">
      <c r="A194" s="29"/>
      <c r="B194" s="141"/>
      <c r="C194" s="163">
        <v>35</v>
      </c>
      <c r="D194" s="163" t="s">
        <v>122</v>
      </c>
      <c r="E194" s="164" t="s">
        <v>199</v>
      </c>
      <c r="F194" s="165" t="s">
        <v>200</v>
      </c>
      <c r="G194" s="166" t="s">
        <v>178</v>
      </c>
      <c r="H194" s="167">
        <v>85</v>
      </c>
      <c r="I194" s="168"/>
      <c r="J194" s="168">
        <f>ROUND(I194*H194,2)</f>
        <v>0</v>
      </c>
      <c r="K194" s="169"/>
      <c r="L194" s="170"/>
      <c r="M194" s="171" t="s">
        <v>1</v>
      </c>
      <c r="N194" s="172" t="s">
        <v>32</v>
      </c>
      <c r="O194" s="151">
        <v>0</v>
      </c>
      <c r="P194" s="151">
        <f>O194*H194</f>
        <v>0</v>
      </c>
      <c r="Q194" s="151">
        <v>0.01</v>
      </c>
      <c r="R194" s="151">
        <f>Q194*H194</f>
        <v>0.85</v>
      </c>
      <c r="S194" s="151">
        <v>0</v>
      </c>
      <c r="T194" s="152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3" t="s">
        <v>125</v>
      </c>
      <c r="AT194" s="153" t="s">
        <v>122</v>
      </c>
      <c r="AU194" s="153" t="s">
        <v>76</v>
      </c>
      <c r="AY194" s="17" t="s">
        <v>110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7" t="s">
        <v>74</v>
      </c>
      <c r="BK194" s="154">
        <f>ROUND(I194*H194,2)</f>
        <v>0</v>
      </c>
      <c r="BL194" s="17" t="s">
        <v>115</v>
      </c>
      <c r="BM194" s="153" t="s">
        <v>201</v>
      </c>
    </row>
    <row r="195" spans="1:65" s="13" customFormat="1">
      <c r="B195" s="155"/>
      <c r="D195" s="156" t="s">
        <v>117</v>
      </c>
      <c r="E195" s="157" t="s">
        <v>1</v>
      </c>
      <c r="F195" s="158" t="s">
        <v>362</v>
      </c>
      <c r="H195" s="159">
        <v>88.2</v>
      </c>
      <c r="L195" s="155"/>
      <c r="M195" s="160"/>
      <c r="N195" s="161"/>
      <c r="O195" s="161"/>
      <c r="P195" s="161"/>
      <c r="Q195" s="161"/>
      <c r="R195" s="161"/>
      <c r="S195" s="161"/>
      <c r="T195" s="162"/>
      <c r="AT195" s="157" t="s">
        <v>117</v>
      </c>
      <c r="AU195" s="157" t="s">
        <v>76</v>
      </c>
      <c r="AV195" s="13" t="s">
        <v>76</v>
      </c>
      <c r="AW195" s="13" t="s">
        <v>23</v>
      </c>
      <c r="AX195" s="13" t="s">
        <v>67</v>
      </c>
      <c r="AY195" s="157" t="s">
        <v>110</v>
      </c>
    </row>
    <row r="196" spans="1:65" s="13" customFormat="1">
      <c r="B196" s="155"/>
      <c r="D196" s="156" t="s">
        <v>117</v>
      </c>
      <c r="E196" s="157" t="s">
        <v>1</v>
      </c>
      <c r="F196" s="158" t="s">
        <v>267</v>
      </c>
      <c r="H196" s="159">
        <v>85</v>
      </c>
      <c r="L196" s="155"/>
      <c r="M196" s="160"/>
      <c r="N196" s="161"/>
      <c r="O196" s="161"/>
      <c r="P196" s="161"/>
      <c r="Q196" s="161"/>
      <c r="R196" s="161"/>
      <c r="S196" s="161"/>
      <c r="T196" s="162"/>
      <c r="AT196" s="157" t="s">
        <v>117</v>
      </c>
      <c r="AU196" s="157" t="s">
        <v>76</v>
      </c>
      <c r="AV196" s="13" t="s">
        <v>76</v>
      </c>
      <c r="AW196" s="13" t="s">
        <v>23</v>
      </c>
      <c r="AX196" s="13" t="s">
        <v>74</v>
      </c>
      <c r="AY196" s="157" t="s">
        <v>110</v>
      </c>
    </row>
    <row r="197" spans="1:65" s="13" customFormat="1" ht="11.4">
      <c r="B197" s="155"/>
      <c r="C197" s="142">
        <v>36</v>
      </c>
      <c r="D197" s="142" t="s">
        <v>112</v>
      </c>
      <c r="E197" s="143" t="s">
        <v>366</v>
      </c>
      <c r="F197" s="144" t="s">
        <v>367</v>
      </c>
      <c r="G197" s="145" t="s">
        <v>178</v>
      </c>
      <c r="H197" s="146">
        <v>16</v>
      </c>
      <c r="I197" s="147"/>
      <c r="J197" s="147">
        <f>ROUND(I197*H197,2)</f>
        <v>0</v>
      </c>
      <c r="L197" s="208"/>
      <c r="M197" s="160"/>
      <c r="N197" s="161"/>
      <c r="O197" s="161"/>
      <c r="P197" s="161"/>
      <c r="Q197" s="161"/>
      <c r="R197" s="161"/>
      <c r="S197" s="161"/>
      <c r="T197" s="162"/>
      <c r="AT197" s="157"/>
      <c r="AU197" s="157"/>
      <c r="AY197" s="157"/>
    </row>
    <row r="198" spans="1:65" s="13" customFormat="1">
      <c r="B198" s="155"/>
      <c r="D198" s="156" t="s">
        <v>117</v>
      </c>
      <c r="E198" s="157" t="s">
        <v>1</v>
      </c>
      <c r="F198" s="158" t="s">
        <v>369</v>
      </c>
      <c r="H198" s="159">
        <v>16</v>
      </c>
      <c r="L198" s="155"/>
      <c r="M198" s="160"/>
      <c r="N198" s="161"/>
      <c r="O198" s="161"/>
      <c r="P198" s="161"/>
      <c r="Q198" s="161"/>
      <c r="R198" s="161"/>
      <c r="S198" s="161"/>
      <c r="T198" s="162"/>
      <c r="AT198" s="157"/>
      <c r="AU198" s="157"/>
      <c r="AY198" s="157"/>
    </row>
    <row r="199" spans="1:65" s="13" customFormat="1" ht="34.200000000000003">
      <c r="B199" s="155"/>
      <c r="C199" s="142">
        <v>37</v>
      </c>
      <c r="D199" s="142" t="s">
        <v>112</v>
      </c>
      <c r="E199" s="143" t="s">
        <v>368</v>
      </c>
      <c r="F199" s="210" t="s">
        <v>431</v>
      </c>
      <c r="G199" s="145" t="s">
        <v>166</v>
      </c>
      <c r="H199" s="146">
        <v>327</v>
      </c>
      <c r="I199" s="215"/>
      <c r="J199" s="147">
        <f>ROUND(I199*H199,2)</f>
        <v>0</v>
      </c>
      <c r="L199" s="207"/>
      <c r="M199" s="160"/>
      <c r="N199" s="161"/>
      <c r="O199" s="161"/>
      <c r="P199" s="161"/>
      <c r="Q199" s="161"/>
      <c r="R199" s="161"/>
      <c r="S199" s="161"/>
      <c r="T199" s="162"/>
      <c r="AT199" s="157"/>
      <c r="AU199" s="157"/>
      <c r="AY199" s="157"/>
    </row>
    <row r="200" spans="1:65" s="13" customFormat="1">
      <c r="B200" s="155"/>
      <c r="D200" s="156" t="s">
        <v>117</v>
      </c>
      <c r="E200" s="157" t="s">
        <v>1</v>
      </c>
      <c r="F200" s="158" t="s">
        <v>370</v>
      </c>
      <c r="H200" s="159">
        <v>327</v>
      </c>
      <c r="L200" s="155"/>
      <c r="M200" s="160"/>
      <c r="N200" s="161"/>
      <c r="O200" s="161"/>
      <c r="P200" s="161"/>
      <c r="Q200" s="161"/>
      <c r="R200" s="161"/>
      <c r="S200" s="161"/>
      <c r="T200" s="162"/>
      <c r="AT200" s="157"/>
      <c r="AU200" s="157"/>
      <c r="AY200" s="157"/>
    </row>
    <row r="201" spans="1:65" s="2" customFormat="1" ht="23.4" customHeight="1">
      <c r="A201" s="29"/>
      <c r="B201" s="141"/>
      <c r="C201" s="142">
        <v>38</v>
      </c>
      <c r="D201" s="142" t="s">
        <v>112</v>
      </c>
      <c r="E201" s="143" t="s">
        <v>202</v>
      </c>
      <c r="F201" s="144" t="s">
        <v>523</v>
      </c>
      <c r="G201" s="145" t="s">
        <v>124</v>
      </c>
      <c r="H201" s="146">
        <v>0.26640000000000003</v>
      </c>
      <c r="I201" s="147"/>
      <c r="J201" s="147">
        <f>ROUND(I201*H201,2)</f>
        <v>0</v>
      </c>
      <c r="K201" s="148"/>
      <c r="L201" s="30"/>
      <c r="M201" s="149" t="s">
        <v>1</v>
      </c>
      <c r="N201" s="150" t="s">
        <v>32</v>
      </c>
      <c r="O201" s="151">
        <v>15.231</v>
      </c>
      <c r="P201" s="151">
        <f>O201*H201</f>
        <v>4.0575384000000003</v>
      </c>
      <c r="Q201" s="151">
        <v>1.06277</v>
      </c>
      <c r="R201" s="151">
        <f>Q201*H201</f>
        <v>0.28312192800000002</v>
      </c>
      <c r="S201" s="151">
        <v>0</v>
      </c>
      <c r="T201" s="152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3" t="s">
        <v>115</v>
      </c>
      <c r="AT201" s="153" t="s">
        <v>112</v>
      </c>
      <c r="AU201" s="153" t="s">
        <v>76</v>
      </c>
      <c r="AY201" s="17" t="s">
        <v>110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7" t="s">
        <v>74</v>
      </c>
      <c r="BK201" s="154">
        <f>ROUND(I201*H201,2)</f>
        <v>0</v>
      </c>
      <c r="BL201" s="17" t="s">
        <v>115</v>
      </c>
      <c r="BM201" s="153" t="s">
        <v>203</v>
      </c>
    </row>
    <row r="202" spans="1:65" s="15" customFormat="1">
      <c r="B202" s="184"/>
      <c r="D202" s="156" t="s">
        <v>117</v>
      </c>
      <c r="E202" s="185" t="s">
        <v>1</v>
      </c>
      <c r="F202" s="186" t="s">
        <v>204</v>
      </c>
      <c r="H202" s="185" t="s">
        <v>1</v>
      </c>
      <c r="L202" s="184"/>
      <c r="M202" s="187"/>
      <c r="N202" s="188"/>
      <c r="O202" s="188"/>
      <c r="P202" s="188"/>
      <c r="Q202" s="188"/>
      <c r="R202" s="188"/>
      <c r="S202" s="188"/>
      <c r="T202" s="189"/>
      <c r="AT202" s="185" t="s">
        <v>117</v>
      </c>
      <c r="AU202" s="185" t="s">
        <v>76</v>
      </c>
      <c r="AV202" s="15" t="s">
        <v>74</v>
      </c>
      <c r="AW202" s="15" t="s">
        <v>23</v>
      </c>
      <c r="AX202" s="15" t="s">
        <v>67</v>
      </c>
      <c r="AY202" s="185" t="s">
        <v>110</v>
      </c>
    </row>
    <row r="203" spans="1:65" s="13" customFormat="1">
      <c r="B203" s="155"/>
      <c r="D203" s="156" t="s">
        <v>117</v>
      </c>
      <c r="E203" s="157" t="s">
        <v>1</v>
      </c>
      <c r="F203" s="158">
        <v>0.26640000000000003</v>
      </c>
      <c r="H203" s="159">
        <v>0.26640000000000003</v>
      </c>
      <c r="L203" s="155"/>
      <c r="M203" s="160"/>
      <c r="N203" s="161"/>
      <c r="O203" s="161"/>
      <c r="P203" s="161"/>
      <c r="Q203" s="161"/>
      <c r="R203" s="161"/>
      <c r="S203" s="161"/>
      <c r="T203" s="162"/>
      <c r="AT203" s="157" t="s">
        <v>117</v>
      </c>
      <c r="AU203" s="157" t="s">
        <v>76</v>
      </c>
      <c r="AV203" s="13" t="s">
        <v>76</v>
      </c>
      <c r="AW203" s="13" t="s">
        <v>23</v>
      </c>
      <c r="AX203" s="13" t="s">
        <v>74</v>
      </c>
      <c r="AY203" s="157" t="s">
        <v>110</v>
      </c>
    </row>
    <row r="204" spans="1:65" s="13" customFormat="1" ht="22.8">
      <c r="B204" s="155"/>
      <c r="C204" s="142">
        <v>39</v>
      </c>
      <c r="D204" s="142" t="s">
        <v>112</v>
      </c>
      <c r="E204" s="143" t="s">
        <v>524</v>
      </c>
      <c r="F204" s="144" t="s">
        <v>525</v>
      </c>
      <c r="G204" s="145" t="s">
        <v>124</v>
      </c>
      <c r="H204" s="146">
        <v>1.39158</v>
      </c>
      <c r="I204" s="147"/>
      <c r="J204" s="147">
        <f>ROUND(I204*H204,2)</f>
        <v>0</v>
      </c>
      <c r="L204" s="155"/>
      <c r="M204" s="160"/>
      <c r="N204" s="161"/>
      <c r="O204" s="161"/>
      <c r="P204" s="161"/>
      <c r="Q204" s="161"/>
      <c r="R204" s="161"/>
      <c r="S204" s="161"/>
      <c r="T204" s="162"/>
      <c r="AT204" s="157"/>
      <c r="AU204" s="157"/>
      <c r="AY204" s="157"/>
    </row>
    <row r="205" spans="1:65" s="13" customFormat="1">
      <c r="B205" s="155"/>
      <c r="C205" s="15"/>
      <c r="D205" s="156" t="s">
        <v>117</v>
      </c>
      <c r="E205" s="185" t="s">
        <v>1</v>
      </c>
      <c r="F205" s="186" t="s">
        <v>204</v>
      </c>
      <c r="G205" s="15"/>
      <c r="H205" s="185" t="s">
        <v>1</v>
      </c>
      <c r="I205" s="15"/>
      <c r="J205" s="15"/>
      <c r="L205" s="155"/>
      <c r="M205" s="160"/>
      <c r="N205" s="161"/>
      <c r="O205" s="161"/>
      <c r="P205" s="161"/>
      <c r="Q205" s="161"/>
      <c r="R205" s="161"/>
      <c r="S205" s="161"/>
      <c r="T205" s="162"/>
      <c r="AT205" s="157"/>
      <c r="AU205" s="157"/>
      <c r="AY205" s="157"/>
    </row>
    <row r="206" spans="1:65" s="13" customFormat="1">
      <c r="B206" s="155"/>
      <c r="D206" s="156" t="s">
        <v>117</v>
      </c>
      <c r="E206" s="157" t="s">
        <v>1</v>
      </c>
      <c r="F206" s="158">
        <v>1.39158</v>
      </c>
      <c r="H206" s="159">
        <v>1.39158</v>
      </c>
      <c r="L206" s="155"/>
      <c r="M206" s="160"/>
      <c r="N206" s="161"/>
      <c r="O206" s="161"/>
      <c r="P206" s="161"/>
      <c r="Q206" s="161"/>
      <c r="R206" s="161"/>
      <c r="S206" s="161"/>
      <c r="T206" s="162"/>
      <c r="AT206" s="157"/>
      <c r="AU206" s="157"/>
      <c r="AY206" s="157"/>
    </row>
    <row r="207" spans="1:65" s="13" customFormat="1" ht="22.8">
      <c r="B207" s="155"/>
      <c r="C207" s="142">
        <v>40</v>
      </c>
      <c r="D207" s="142" t="s">
        <v>112</v>
      </c>
      <c r="E207" s="143" t="s">
        <v>368</v>
      </c>
      <c r="F207" s="210" t="s">
        <v>412</v>
      </c>
      <c r="G207" s="145" t="s">
        <v>285</v>
      </c>
      <c r="H207" s="146">
        <v>97.68</v>
      </c>
      <c r="I207" s="147"/>
      <c r="J207" s="147">
        <f>ROUND(I207*H207,2)</f>
        <v>0</v>
      </c>
      <c r="L207" s="207"/>
      <c r="M207" s="160"/>
      <c r="N207" s="161"/>
      <c r="O207" s="161"/>
      <c r="P207" s="161"/>
      <c r="Q207" s="161"/>
      <c r="R207" s="161"/>
      <c r="S207" s="161"/>
      <c r="T207" s="162"/>
      <c r="AT207" s="157"/>
      <c r="AU207" s="157"/>
      <c r="AY207" s="157"/>
    </row>
    <row r="208" spans="1:65" s="2" customFormat="1" ht="35.4" customHeight="1">
      <c r="A208" s="29"/>
      <c r="B208" s="141"/>
      <c r="C208" s="142">
        <v>41</v>
      </c>
      <c r="D208" s="142" t="s">
        <v>112</v>
      </c>
      <c r="E208" s="143" t="s">
        <v>205</v>
      </c>
      <c r="F208" s="144" t="s">
        <v>371</v>
      </c>
      <c r="G208" s="145" t="s">
        <v>151</v>
      </c>
      <c r="H208" s="146">
        <v>16.399999999999999</v>
      </c>
      <c r="I208" s="147"/>
      <c r="J208" s="147">
        <f>ROUND(I208*H208,2)</f>
        <v>0</v>
      </c>
      <c r="K208" s="148"/>
      <c r="L208" s="30"/>
      <c r="M208" s="149" t="s">
        <v>1</v>
      </c>
      <c r="N208" s="150" t="s">
        <v>32</v>
      </c>
      <c r="O208" s="151">
        <v>0.23</v>
      </c>
      <c r="P208" s="151">
        <f>O208*H208</f>
        <v>3.7719999999999998</v>
      </c>
      <c r="Q208" s="151">
        <v>3.4860000000000002</v>
      </c>
      <c r="R208" s="151">
        <f>Q208*H208</f>
        <v>57.170400000000001</v>
      </c>
      <c r="S208" s="151">
        <v>0</v>
      </c>
      <c r="T208" s="152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3" t="s">
        <v>115</v>
      </c>
      <c r="AT208" s="153" t="s">
        <v>112</v>
      </c>
      <c r="AU208" s="153" t="s">
        <v>76</v>
      </c>
      <c r="AY208" s="17" t="s">
        <v>110</v>
      </c>
      <c r="BE208" s="154">
        <f>IF(N208="základní",J208,0)</f>
        <v>0</v>
      </c>
      <c r="BF208" s="154">
        <f>IF(N208="snížená",J208,0)</f>
        <v>0</v>
      </c>
      <c r="BG208" s="154">
        <f>IF(N208="zákl. přenesená",J208,0)</f>
        <v>0</v>
      </c>
      <c r="BH208" s="154">
        <f>IF(N208="sníž. přenesená",J208,0)</f>
        <v>0</v>
      </c>
      <c r="BI208" s="154">
        <f>IF(N208="nulová",J208,0)</f>
        <v>0</v>
      </c>
      <c r="BJ208" s="17" t="s">
        <v>74</v>
      </c>
      <c r="BK208" s="154">
        <f>ROUND(I208*H208,2)</f>
        <v>0</v>
      </c>
      <c r="BL208" s="17" t="s">
        <v>115</v>
      </c>
      <c r="BM208" s="153" t="s">
        <v>206</v>
      </c>
    </row>
    <row r="209" spans="1:65" s="13" customFormat="1">
      <c r="B209" s="155"/>
      <c r="D209" s="156" t="s">
        <v>117</v>
      </c>
      <c r="E209" s="157" t="s">
        <v>1</v>
      </c>
      <c r="F209" s="158" t="s">
        <v>372</v>
      </c>
      <c r="H209" s="159">
        <v>16.399999999999999</v>
      </c>
      <c r="L209" s="155"/>
      <c r="M209" s="160"/>
      <c r="N209" s="161"/>
      <c r="O209" s="161"/>
      <c r="P209" s="161"/>
      <c r="Q209" s="161"/>
      <c r="R209" s="161"/>
      <c r="S209" s="161"/>
      <c r="T209" s="162"/>
      <c r="AT209" s="157" t="s">
        <v>117</v>
      </c>
      <c r="AU209" s="157" t="s">
        <v>76</v>
      </c>
      <c r="AV209" s="13" t="s">
        <v>76</v>
      </c>
      <c r="AW209" s="13" t="s">
        <v>23</v>
      </c>
      <c r="AX209" s="13" t="s">
        <v>67</v>
      </c>
      <c r="AY209" s="157" t="s">
        <v>110</v>
      </c>
    </row>
    <row r="210" spans="1:65" s="13" customFormat="1" ht="22.8">
      <c r="B210" s="155"/>
      <c r="C210" s="142">
        <v>42</v>
      </c>
      <c r="D210" s="142" t="s">
        <v>112</v>
      </c>
      <c r="E210" s="143" t="s">
        <v>279</v>
      </c>
      <c r="F210" s="144" t="s">
        <v>280</v>
      </c>
      <c r="G210" s="145" t="s">
        <v>151</v>
      </c>
      <c r="H210" s="146">
        <v>32.24</v>
      </c>
      <c r="I210" s="147"/>
      <c r="J210" s="147">
        <f>ROUND(I210*H210,2)</f>
        <v>0</v>
      </c>
      <c r="L210" s="155"/>
      <c r="M210" s="160"/>
      <c r="N210" s="161"/>
      <c r="O210" s="161"/>
      <c r="P210" s="161"/>
      <c r="Q210" s="161"/>
      <c r="R210" s="161"/>
      <c r="S210" s="161"/>
      <c r="T210" s="162"/>
      <c r="AT210" s="157"/>
      <c r="AU210" s="157"/>
      <c r="AY210" s="157"/>
    </row>
    <row r="211" spans="1:65" s="13" customFormat="1" ht="22.8">
      <c r="B211" s="155"/>
      <c r="C211" s="142">
        <v>43</v>
      </c>
      <c r="D211" s="142" t="s">
        <v>112</v>
      </c>
      <c r="E211" s="143" t="s">
        <v>281</v>
      </c>
      <c r="F211" s="144" t="s">
        <v>282</v>
      </c>
      <c r="G211" s="145" t="s">
        <v>178</v>
      </c>
      <c r="H211" s="146">
        <v>42</v>
      </c>
      <c r="I211" s="147"/>
      <c r="J211" s="147">
        <f>ROUND(I211*H211,2)</f>
        <v>0</v>
      </c>
      <c r="L211" s="155"/>
      <c r="M211" s="160"/>
      <c r="N211" s="161"/>
      <c r="O211" s="161"/>
      <c r="P211" s="161"/>
      <c r="Q211" s="161"/>
      <c r="R211" s="161"/>
      <c r="S211" s="161"/>
      <c r="T211" s="162"/>
      <c r="AT211" s="157"/>
      <c r="AU211" s="157"/>
      <c r="AY211" s="157"/>
    </row>
    <row r="212" spans="1:65" s="13" customFormat="1" ht="11.4">
      <c r="B212" s="155"/>
      <c r="C212" s="163">
        <v>44</v>
      </c>
      <c r="D212" s="163" t="s">
        <v>122</v>
      </c>
      <c r="E212" s="164" t="s">
        <v>283</v>
      </c>
      <c r="F212" s="165" t="s">
        <v>284</v>
      </c>
      <c r="G212" s="166" t="s">
        <v>285</v>
      </c>
      <c r="H212" s="167">
        <v>4.2</v>
      </c>
      <c r="I212" s="168"/>
      <c r="J212" s="168">
        <f>ROUND(I212*H212,2)</f>
        <v>0</v>
      </c>
      <c r="L212" s="155"/>
      <c r="M212" s="160"/>
      <c r="N212" s="161"/>
      <c r="O212" s="161"/>
      <c r="P212" s="161"/>
      <c r="Q212" s="161"/>
      <c r="R212" s="161"/>
      <c r="S212" s="161"/>
      <c r="T212" s="162"/>
      <c r="AT212" s="157"/>
      <c r="AU212" s="157"/>
      <c r="AY212" s="157"/>
    </row>
    <row r="213" spans="1:65" s="13" customFormat="1">
      <c r="B213" s="155"/>
      <c r="D213" s="156" t="s">
        <v>117</v>
      </c>
      <c r="E213" s="157" t="s">
        <v>1</v>
      </c>
      <c r="F213" s="158" t="s">
        <v>288</v>
      </c>
      <c r="H213" s="159">
        <v>2.2440000000000002</v>
      </c>
      <c r="L213" s="155"/>
      <c r="M213" s="160"/>
      <c r="N213" s="161"/>
      <c r="O213" s="161"/>
      <c r="P213" s="161"/>
      <c r="Q213" s="161"/>
      <c r="R213" s="161"/>
      <c r="S213" s="161"/>
      <c r="T213" s="162"/>
      <c r="AT213" s="157"/>
      <c r="AU213" s="157"/>
      <c r="AY213" s="157"/>
    </row>
    <row r="214" spans="1:65" s="13" customFormat="1" ht="11.4">
      <c r="B214" s="155"/>
      <c r="C214" s="142">
        <v>45</v>
      </c>
      <c r="D214" s="142" t="s">
        <v>112</v>
      </c>
      <c r="E214" s="143" t="s">
        <v>286</v>
      </c>
      <c r="F214" s="144" t="s">
        <v>287</v>
      </c>
      <c r="G214" s="145" t="s">
        <v>178</v>
      </c>
      <c r="H214" s="146">
        <v>42</v>
      </c>
      <c r="I214" s="147"/>
      <c r="J214" s="147">
        <f>ROUND(I214*H214,2)</f>
        <v>0</v>
      </c>
      <c r="L214" s="155"/>
      <c r="M214" s="160"/>
      <c r="N214" s="161"/>
      <c r="O214" s="161"/>
      <c r="P214" s="161"/>
      <c r="Q214" s="161"/>
      <c r="R214" s="161"/>
      <c r="S214" s="161"/>
      <c r="T214" s="162"/>
      <c r="AT214" s="157"/>
      <c r="AU214" s="157"/>
      <c r="AY214" s="157"/>
    </row>
    <row r="215" spans="1:65" s="12" customFormat="1" ht="22.95" customHeight="1">
      <c r="B215" s="129"/>
      <c r="D215" s="130" t="s">
        <v>66</v>
      </c>
      <c r="E215" s="139">
        <v>28</v>
      </c>
      <c r="F215" s="139" t="s">
        <v>409</v>
      </c>
      <c r="J215" s="140">
        <f>SUM(J216:J234)</f>
        <v>0</v>
      </c>
      <c r="L215" s="129"/>
      <c r="M215" s="133"/>
      <c r="N215" s="134"/>
      <c r="O215" s="134"/>
      <c r="P215" s="135">
        <f>SUM(P216:P221)</f>
        <v>8.9374400000000005</v>
      </c>
      <c r="Q215" s="134"/>
      <c r="R215" s="135">
        <f>SUM(R216:R221)</f>
        <v>0</v>
      </c>
      <c r="S215" s="134"/>
      <c r="T215" s="136">
        <f>SUM(T216:T221)</f>
        <v>0</v>
      </c>
      <c r="AR215" s="130" t="s">
        <v>74</v>
      </c>
      <c r="AT215" s="137" t="s">
        <v>66</v>
      </c>
      <c r="AU215" s="137" t="s">
        <v>74</v>
      </c>
      <c r="AY215" s="130" t="s">
        <v>110</v>
      </c>
      <c r="BK215" s="138">
        <f>SUM(BK216:BK221)</f>
        <v>0</v>
      </c>
    </row>
    <row r="216" spans="1:65" s="2" customFormat="1" ht="48" customHeight="1">
      <c r="A216" s="29"/>
      <c r="B216" s="141"/>
      <c r="C216" s="142">
        <v>46</v>
      </c>
      <c r="D216" s="142" t="s">
        <v>112</v>
      </c>
      <c r="E216" s="143" t="s">
        <v>393</v>
      </c>
      <c r="F216" s="144" t="s">
        <v>533</v>
      </c>
      <c r="G216" s="145" t="s">
        <v>178</v>
      </c>
      <c r="H216" s="146">
        <v>53</v>
      </c>
      <c r="I216" s="147"/>
      <c r="J216" s="147">
        <f>ROUND(I216*H216,2)</f>
        <v>0</v>
      </c>
      <c r="K216" s="148"/>
      <c r="L216" s="30"/>
      <c r="M216" s="149" t="s">
        <v>1</v>
      </c>
      <c r="N216" s="150" t="s">
        <v>32</v>
      </c>
      <c r="O216" s="151">
        <v>0.16600000000000001</v>
      </c>
      <c r="P216" s="151">
        <f>O216*H216</f>
        <v>8.798</v>
      </c>
      <c r="Q216" s="151">
        <v>0</v>
      </c>
      <c r="R216" s="151">
        <f>Q216*H216</f>
        <v>0</v>
      </c>
      <c r="S216" s="151">
        <v>0</v>
      </c>
      <c r="T216" s="152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3" t="s">
        <v>115</v>
      </c>
      <c r="AT216" s="153" t="s">
        <v>112</v>
      </c>
      <c r="AU216" s="153" t="s">
        <v>76</v>
      </c>
      <c r="AY216" s="17" t="s">
        <v>110</v>
      </c>
      <c r="BE216" s="154">
        <f>IF(N216="základní",J216,0)</f>
        <v>0</v>
      </c>
      <c r="BF216" s="154">
        <f>IF(N216="snížená",J216,0)</f>
        <v>0</v>
      </c>
      <c r="BG216" s="154">
        <f>IF(N216="zákl. přenesená",J216,0)</f>
        <v>0</v>
      </c>
      <c r="BH216" s="154">
        <f>IF(N216="sníž. přenesená",J216,0)</f>
        <v>0</v>
      </c>
      <c r="BI216" s="154">
        <f>IF(N216="nulová",J216,0)</f>
        <v>0</v>
      </c>
      <c r="BJ216" s="17" t="s">
        <v>74</v>
      </c>
      <c r="BK216" s="154">
        <f>ROUND(I216*H216,2)</f>
        <v>0</v>
      </c>
      <c r="BL216" s="17" t="s">
        <v>115</v>
      </c>
      <c r="BM216" s="153" t="s">
        <v>207</v>
      </c>
    </row>
    <row r="217" spans="1:65" s="13" customFormat="1">
      <c r="B217" s="155"/>
      <c r="D217" s="156" t="s">
        <v>117</v>
      </c>
      <c r="E217" s="157" t="s">
        <v>1</v>
      </c>
      <c r="F217" s="158">
        <v>35</v>
      </c>
      <c r="H217" s="159">
        <v>35</v>
      </c>
      <c r="L217" s="155"/>
      <c r="M217" s="160"/>
      <c r="N217" s="161"/>
      <c r="O217" s="161"/>
      <c r="P217" s="161"/>
      <c r="Q217" s="161"/>
      <c r="R217" s="161"/>
      <c r="S217" s="161"/>
      <c r="T217" s="162"/>
      <c r="AT217" s="157" t="s">
        <v>117</v>
      </c>
      <c r="AU217" s="157" t="s">
        <v>76</v>
      </c>
      <c r="AV217" s="13" t="s">
        <v>76</v>
      </c>
      <c r="AW217" s="13" t="s">
        <v>23</v>
      </c>
      <c r="AX217" s="13" t="s">
        <v>67</v>
      </c>
      <c r="AY217" s="157" t="s">
        <v>110</v>
      </c>
    </row>
    <row r="218" spans="1:65" s="13" customFormat="1">
      <c r="B218" s="155"/>
      <c r="D218" s="156" t="s">
        <v>117</v>
      </c>
      <c r="E218" s="157" t="s">
        <v>1</v>
      </c>
      <c r="F218" s="158">
        <v>18</v>
      </c>
      <c r="H218" s="159">
        <v>18</v>
      </c>
      <c r="L218" s="155"/>
      <c r="M218" s="160"/>
      <c r="N218" s="161"/>
      <c r="O218" s="161"/>
      <c r="P218" s="161"/>
      <c r="Q218" s="161"/>
      <c r="R218" s="161"/>
      <c r="S218" s="161"/>
      <c r="T218" s="162"/>
      <c r="AT218" s="157" t="s">
        <v>117</v>
      </c>
      <c r="AU218" s="157" t="s">
        <v>76</v>
      </c>
      <c r="AV218" s="13" t="s">
        <v>76</v>
      </c>
      <c r="AW218" s="13" t="s">
        <v>23</v>
      </c>
      <c r="AX218" s="13" t="s">
        <v>67</v>
      </c>
      <c r="AY218" s="157" t="s">
        <v>110</v>
      </c>
    </row>
    <row r="219" spans="1:65" s="14" customFormat="1">
      <c r="B219" s="173"/>
      <c r="D219" s="156" t="s">
        <v>117</v>
      </c>
      <c r="E219" s="174" t="s">
        <v>1</v>
      </c>
      <c r="F219" s="175" t="s">
        <v>135</v>
      </c>
      <c r="H219" s="176">
        <v>53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117</v>
      </c>
      <c r="AU219" s="174" t="s">
        <v>76</v>
      </c>
      <c r="AV219" s="14" t="s">
        <v>115</v>
      </c>
      <c r="AW219" s="14" t="s">
        <v>23</v>
      </c>
      <c r="AX219" s="14" t="s">
        <v>74</v>
      </c>
      <c r="AY219" s="174" t="s">
        <v>110</v>
      </c>
    </row>
    <row r="220" spans="1:65" s="2" customFormat="1" ht="21.75" customHeight="1">
      <c r="A220" s="29"/>
      <c r="B220" s="141"/>
      <c r="C220" s="142">
        <v>47</v>
      </c>
      <c r="D220" s="142" t="s">
        <v>112</v>
      </c>
      <c r="E220" s="143" t="s">
        <v>208</v>
      </c>
      <c r="F220" s="144" t="s">
        <v>390</v>
      </c>
      <c r="G220" s="145" t="s">
        <v>114</v>
      </c>
      <c r="H220" s="146">
        <v>0.84</v>
      </c>
      <c r="I220" s="147"/>
      <c r="J220" s="147">
        <f>ROUND(I220*H220,2)</f>
        <v>0</v>
      </c>
      <c r="K220" s="148"/>
      <c r="L220" s="30"/>
      <c r="M220" s="149" t="s">
        <v>1</v>
      </c>
      <c r="N220" s="150" t="s">
        <v>32</v>
      </c>
      <c r="O220" s="151">
        <v>0.16600000000000001</v>
      </c>
      <c r="P220" s="151">
        <f>O220*H220</f>
        <v>0.13944000000000001</v>
      </c>
      <c r="Q220" s="151">
        <v>0</v>
      </c>
      <c r="R220" s="151">
        <f>Q220*H220</f>
        <v>0</v>
      </c>
      <c r="S220" s="151">
        <v>0</v>
      </c>
      <c r="T220" s="152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3" t="s">
        <v>115</v>
      </c>
      <c r="AT220" s="153" t="s">
        <v>112</v>
      </c>
      <c r="AU220" s="153" t="s">
        <v>76</v>
      </c>
      <c r="AY220" s="17" t="s">
        <v>110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7" t="s">
        <v>74</v>
      </c>
      <c r="BK220" s="154">
        <f>ROUND(I220*H220,2)</f>
        <v>0</v>
      </c>
      <c r="BL220" s="17" t="s">
        <v>115</v>
      </c>
      <c r="BM220" s="153" t="s">
        <v>209</v>
      </c>
    </row>
    <row r="221" spans="1:65" s="13" customFormat="1">
      <c r="B221" s="155"/>
      <c r="D221" s="156" t="s">
        <v>117</v>
      </c>
      <c r="E221" s="157" t="s">
        <v>1</v>
      </c>
      <c r="F221" s="158" t="s">
        <v>391</v>
      </c>
      <c r="H221" s="159">
        <v>0.84</v>
      </c>
      <c r="L221" s="155"/>
      <c r="M221" s="160"/>
      <c r="N221" s="161"/>
      <c r="O221" s="161"/>
      <c r="P221" s="161"/>
      <c r="Q221" s="161"/>
      <c r="R221" s="161"/>
      <c r="S221" s="161"/>
      <c r="T221" s="162"/>
      <c r="AT221" s="157" t="s">
        <v>117</v>
      </c>
      <c r="AU221" s="157" t="s">
        <v>76</v>
      </c>
      <c r="AV221" s="13" t="s">
        <v>76</v>
      </c>
      <c r="AW221" s="13" t="s">
        <v>23</v>
      </c>
      <c r="AX221" s="13" t="s">
        <v>74</v>
      </c>
      <c r="AY221" s="157" t="s">
        <v>110</v>
      </c>
    </row>
    <row r="222" spans="1:65" s="13" customFormat="1" ht="22.8">
      <c r="B222" s="155"/>
      <c r="C222" s="142">
        <v>48</v>
      </c>
      <c r="D222" s="142" t="s">
        <v>112</v>
      </c>
      <c r="E222" s="143" t="s">
        <v>393</v>
      </c>
      <c r="F222" s="144" t="s">
        <v>394</v>
      </c>
      <c r="G222" s="145" t="s">
        <v>151</v>
      </c>
      <c r="H222" s="146">
        <v>1.2</v>
      </c>
      <c r="I222" s="147"/>
      <c r="J222" s="147">
        <f>ROUND(I222*H222,2)</f>
        <v>0</v>
      </c>
      <c r="L222" s="155"/>
      <c r="M222" s="160"/>
      <c r="N222" s="161"/>
      <c r="O222" s="161"/>
      <c r="P222" s="161"/>
      <c r="Q222" s="161"/>
      <c r="R222" s="161"/>
      <c r="S222" s="161"/>
      <c r="T222" s="162"/>
      <c r="AT222" s="157"/>
      <c r="AU222" s="157"/>
      <c r="AY222" s="157"/>
    </row>
    <row r="223" spans="1:65" s="13" customFormat="1" ht="22.8">
      <c r="B223" s="155"/>
      <c r="C223" s="142">
        <v>49</v>
      </c>
      <c r="D223" s="142" t="s">
        <v>112</v>
      </c>
      <c r="E223" s="143" t="s">
        <v>395</v>
      </c>
      <c r="F223" s="144" t="s">
        <v>396</v>
      </c>
      <c r="G223" s="145" t="s">
        <v>151</v>
      </c>
      <c r="H223" s="146">
        <v>5.6</v>
      </c>
      <c r="I223" s="147"/>
      <c r="J223" s="147">
        <f>ROUND(I223*H223,2)</f>
        <v>0</v>
      </c>
      <c r="L223" s="155"/>
      <c r="M223" s="160"/>
      <c r="N223" s="161"/>
      <c r="O223" s="161"/>
      <c r="P223" s="161"/>
      <c r="Q223" s="161"/>
      <c r="R223" s="161"/>
      <c r="S223" s="161"/>
      <c r="T223" s="162"/>
      <c r="AT223" s="157"/>
      <c r="AU223" s="157"/>
      <c r="AY223" s="157"/>
    </row>
    <row r="224" spans="1:65" s="13" customFormat="1" ht="22.8">
      <c r="B224" s="155"/>
      <c r="C224" s="142">
        <v>50</v>
      </c>
      <c r="D224" s="142" t="s">
        <v>112</v>
      </c>
      <c r="E224" s="143" t="s">
        <v>219</v>
      </c>
      <c r="F224" s="144" t="s">
        <v>397</v>
      </c>
      <c r="G224" s="145" t="s">
        <v>178</v>
      </c>
      <c r="H224" s="146">
        <v>114</v>
      </c>
      <c r="I224" s="147"/>
      <c r="J224" s="147">
        <f>ROUND(I224*H224,2)</f>
        <v>0</v>
      </c>
      <c r="L224" s="155"/>
      <c r="M224" s="160"/>
      <c r="N224" s="161"/>
      <c r="O224" s="161"/>
      <c r="P224" s="161"/>
      <c r="Q224" s="161"/>
      <c r="R224" s="161"/>
      <c r="S224" s="161"/>
      <c r="T224" s="162"/>
      <c r="AT224" s="157"/>
      <c r="AU224" s="157"/>
      <c r="AY224" s="157"/>
    </row>
    <row r="225" spans="1:65" s="13" customFormat="1">
      <c r="B225" s="155"/>
      <c r="D225" s="156" t="s">
        <v>117</v>
      </c>
      <c r="E225" s="157" t="s">
        <v>1</v>
      </c>
      <c r="F225" s="158">
        <v>158</v>
      </c>
      <c r="H225" s="159">
        <v>158</v>
      </c>
      <c r="L225" s="155"/>
      <c r="M225" s="160"/>
      <c r="N225" s="161"/>
      <c r="O225" s="161"/>
      <c r="P225" s="161"/>
      <c r="Q225" s="161"/>
      <c r="R225" s="161"/>
      <c r="S225" s="161"/>
      <c r="T225" s="162"/>
      <c r="AT225" s="157"/>
      <c r="AU225" s="157"/>
      <c r="AY225" s="157"/>
    </row>
    <row r="226" spans="1:65" s="13" customFormat="1" ht="22.8">
      <c r="B226" s="155"/>
      <c r="C226" s="142">
        <v>51</v>
      </c>
      <c r="D226" s="142" t="s">
        <v>112</v>
      </c>
      <c r="E226" s="143" t="s">
        <v>221</v>
      </c>
      <c r="F226" s="144" t="s">
        <v>398</v>
      </c>
      <c r="G226" s="145" t="s">
        <v>178</v>
      </c>
      <c r="H226" s="146">
        <v>158</v>
      </c>
      <c r="I226" s="147"/>
      <c r="J226" s="147">
        <f>ROUND(I226*H226,2)</f>
        <v>0</v>
      </c>
      <c r="L226" s="155"/>
      <c r="M226" s="160"/>
      <c r="N226" s="161"/>
      <c r="O226" s="161"/>
      <c r="P226" s="161"/>
      <c r="Q226" s="161"/>
      <c r="R226" s="161"/>
      <c r="S226" s="161"/>
      <c r="T226" s="162"/>
      <c r="AT226" s="157"/>
      <c r="AU226" s="157"/>
      <c r="AY226" s="157"/>
    </row>
    <row r="227" spans="1:65" s="13" customFormat="1">
      <c r="B227" s="155"/>
      <c r="D227" s="156" t="s">
        <v>117</v>
      </c>
      <c r="E227" s="157" t="s">
        <v>1</v>
      </c>
      <c r="F227" s="158">
        <v>158</v>
      </c>
      <c r="H227" s="159">
        <v>158</v>
      </c>
      <c r="L227" s="155"/>
      <c r="M227" s="160"/>
      <c r="N227" s="161"/>
      <c r="O227" s="161"/>
      <c r="P227" s="161"/>
      <c r="Q227" s="161"/>
      <c r="R227" s="161"/>
      <c r="S227" s="161"/>
      <c r="T227" s="162"/>
      <c r="AT227" s="157"/>
      <c r="AU227" s="157"/>
      <c r="AY227" s="157"/>
    </row>
    <row r="228" spans="1:65" s="13" customFormat="1" ht="22.8">
      <c r="B228" s="155"/>
      <c r="C228" s="142">
        <v>52</v>
      </c>
      <c r="D228" s="142" t="s">
        <v>112</v>
      </c>
      <c r="E228" s="143" t="s">
        <v>399</v>
      </c>
      <c r="F228" s="144" t="s">
        <v>400</v>
      </c>
      <c r="G228" s="145" t="s">
        <v>178</v>
      </c>
      <c r="H228" s="146">
        <v>33</v>
      </c>
      <c r="I228" s="147"/>
      <c r="J228" s="147">
        <f>ROUND(I228*H228,2)</f>
        <v>0</v>
      </c>
      <c r="L228" s="155"/>
      <c r="M228" s="160"/>
      <c r="N228" s="161"/>
      <c r="O228" s="161"/>
      <c r="P228" s="161"/>
      <c r="Q228" s="161"/>
      <c r="R228" s="161"/>
      <c r="S228" s="161"/>
      <c r="T228" s="162"/>
      <c r="AT228" s="157"/>
      <c r="AU228" s="157"/>
      <c r="AY228" s="157"/>
    </row>
    <row r="229" spans="1:65" s="13" customFormat="1">
      <c r="B229" s="155"/>
      <c r="D229" s="156" t="s">
        <v>117</v>
      </c>
      <c r="E229" s="157" t="s">
        <v>1</v>
      </c>
      <c r="F229" s="158" t="s">
        <v>406</v>
      </c>
      <c r="H229" s="159">
        <v>33</v>
      </c>
      <c r="L229" s="155"/>
      <c r="M229" s="160"/>
      <c r="N229" s="161"/>
      <c r="O229" s="161"/>
      <c r="P229" s="161"/>
      <c r="Q229" s="161"/>
      <c r="R229" s="161"/>
      <c r="S229" s="161"/>
      <c r="T229" s="162"/>
      <c r="AT229" s="157"/>
      <c r="AU229" s="157"/>
      <c r="AY229" s="157"/>
    </row>
    <row r="230" spans="1:65" s="13" customFormat="1" ht="22.8">
      <c r="B230" s="155"/>
      <c r="C230" s="142">
        <v>53</v>
      </c>
      <c r="D230" s="142" t="s">
        <v>112</v>
      </c>
      <c r="E230" s="143" t="s">
        <v>401</v>
      </c>
      <c r="F230" s="144" t="s">
        <v>402</v>
      </c>
      <c r="G230" s="145" t="s">
        <v>178</v>
      </c>
      <c r="H230" s="146">
        <v>495</v>
      </c>
      <c r="I230" s="147"/>
      <c r="J230" s="147">
        <f>ROUND(I230*H230,2)</f>
        <v>0</v>
      </c>
      <c r="L230" s="155"/>
      <c r="M230" s="160"/>
      <c r="N230" s="161"/>
      <c r="O230" s="161"/>
      <c r="P230" s="161"/>
      <c r="Q230" s="161"/>
      <c r="R230" s="161"/>
      <c r="S230" s="161"/>
      <c r="T230" s="162"/>
      <c r="AT230" s="157"/>
      <c r="AU230" s="157"/>
      <c r="AY230" s="157"/>
    </row>
    <row r="231" spans="1:65" s="13" customFormat="1">
      <c r="B231" s="155"/>
      <c r="D231" s="156" t="s">
        <v>117</v>
      </c>
      <c r="E231" s="157" t="s">
        <v>1</v>
      </c>
      <c r="F231" s="158" t="s">
        <v>407</v>
      </c>
      <c r="H231" s="159">
        <v>495</v>
      </c>
      <c r="L231" s="155"/>
      <c r="M231" s="160"/>
      <c r="N231" s="161"/>
      <c r="O231" s="161"/>
      <c r="P231" s="161"/>
      <c r="Q231" s="161"/>
      <c r="R231" s="161"/>
      <c r="S231" s="161"/>
      <c r="T231" s="162"/>
      <c r="AT231" s="157"/>
      <c r="AU231" s="157"/>
      <c r="AY231" s="157"/>
    </row>
    <row r="232" spans="1:65" s="13" customFormat="1" ht="22.8">
      <c r="B232" s="155"/>
      <c r="C232" s="142">
        <v>54</v>
      </c>
      <c r="D232" s="142" t="s">
        <v>112</v>
      </c>
      <c r="E232" s="143" t="s">
        <v>403</v>
      </c>
      <c r="F232" s="144" t="s">
        <v>404</v>
      </c>
      <c r="G232" s="145" t="s">
        <v>178</v>
      </c>
      <c r="H232" s="146">
        <v>33</v>
      </c>
      <c r="I232" s="147"/>
      <c r="J232" s="147">
        <f>ROUND(I232*H232,2)</f>
        <v>0</v>
      </c>
      <c r="L232" s="155"/>
      <c r="M232" s="160"/>
      <c r="N232" s="161"/>
      <c r="O232" s="161"/>
      <c r="P232" s="161"/>
      <c r="Q232" s="161"/>
      <c r="R232" s="161"/>
      <c r="S232" s="161"/>
      <c r="T232" s="162"/>
      <c r="AT232" s="157"/>
      <c r="AU232" s="157"/>
      <c r="AY232" s="157"/>
    </row>
    <row r="233" spans="1:65" s="13" customFormat="1" ht="11.4">
      <c r="B233" s="155"/>
      <c r="C233" s="142">
        <v>55</v>
      </c>
      <c r="D233" s="142" t="s">
        <v>112</v>
      </c>
      <c r="E233" s="143" t="s">
        <v>405</v>
      </c>
      <c r="F233" s="144" t="s">
        <v>408</v>
      </c>
      <c r="G233" s="145" t="s">
        <v>178</v>
      </c>
      <c r="H233" s="146">
        <v>33</v>
      </c>
      <c r="I233" s="147"/>
      <c r="J233" s="147">
        <f>ROUND(I233*H233,2)</f>
        <v>0</v>
      </c>
      <c r="L233" s="155"/>
      <c r="M233" s="160"/>
      <c r="N233" s="161"/>
      <c r="O233" s="161"/>
      <c r="P233" s="161"/>
      <c r="Q233" s="161"/>
      <c r="R233" s="161"/>
      <c r="S233" s="161"/>
      <c r="T233" s="162"/>
      <c r="AT233" s="157"/>
      <c r="AU233" s="157"/>
      <c r="AY233" s="157"/>
    </row>
    <row r="234" spans="1:65" s="13" customFormat="1" ht="22.8">
      <c r="B234" s="155"/>
      <c r="C234" s="142">
        <v>56</v>
      </c>
      <c r="D234" s="142" t="s">
        <v>112</v>
      </c>
      <c r="E234" s="143" t="s">
        <v>410</v>
      </c>
      <c r="F234" s="144" t="s">
        <v>411</v>
      </c>
      <c r="G234" s="145" t="s">
        <v>178</v>
      </c>
      <c r="H234" s="146">
        <v>126</v>
      </c>
      <c r="I234" s="147"/>
      <c r="J234" s="147">
        <f>ROUND(I234*H234,2)</f>
        <v>0</v>
      </c>
      <c r="L234" s="155"/>
      <c r="M234" s="160"/>
      <c r="N234" s="161"/>
      <c r="O234" s="161"/>
      <c r="P234" s="161"/>
      <c r="Q234" s="161"/>
      <c r="R234" s="161"/>
      <c r="S234" s="161"/>
      <c r="T234" s="162"/>
      <c r="AT234" s="157"/>
      <c r="AU234" s="157"/>
      <c r="AY234" s="157"/>
    </row>
    <row r="235" spans="1:65" s="13" customFormat="1">
      <c r="B235" s="155"/>
      <c r="D235" s="156"/>
      <c r="E235" s="157"/>
      <c r="F235" s="158"/>
      <c r="H235" s="159"/>
      <c r="L235" s="155"/>
      <c r="M235" s="160"/>
      <c r="N235" s="161"/>
      <c r="O235" s="161"/>
      <c r="P235" s="161"/>
      <c r="Q235" s="161"/>
      <c r="R235" s="161"/>
      <c r="S235" s="161"/>
      <c r="T235" s="162"/>
      <c r="AT235" s="157"/>
      <c r="AU235" s="157"/>
      <c r="AY235" s="157"/>
    </row>
    <row r="236" spans="1:65" s="12" customFormat="1" ht="22.95" customHeight="1">
      <c r="B236" s="129"/>
      <c r="D236" s="130" t="s">
        <v>66</v>
      </c>
      <c r="E236" s="139" t="s">
        <v>129</v>
      </c>
      <c r="F236" s="139" t="s">
        <v>210</v>
      </c>
      <c r="J236" s="140">
        <f>SUM(J237:J248)</f>
        <v>0</v>
      </c>
      <c r="L236" s="129"/>
      <c r="M236" s="133"/>
      <c r="N236" s="134"/>
      <c r="O236" s="134"/>
      <c r="P236" s="135">
        <f>SUM(P237:P240)</f>
        <v>51.414000000000001</v>
      </c>
      <c r="Q236" s="134"/>
      <c r="R236" s="135">
        <f>SUM(R237:R240)</f>
        <v>9.3209400000000002</v>
      </c>
      <c r="S236" s="134"/>
      <c r="T236" s="136">
        <f>SUM(T237:T240)</f>
        <v>0</v>
      </c>
      <c r="AR236" s="130" t="s">
        <v>74</v>
      </c>
      <c r="AT236" s="137" t="s">
        <v>66</v>
      </c>
      <c r="AU236" s="137" t="s">
        <v>74</v>
      </c>
      <c r="AY236" s="130" t="s">
        <v>110</v>
      </c>
      <c r="BK236" s="138">
        <f>SUM(BK237:BK240)</f>
        <v>0</v>
      </c>
    </row>
    <row r="237" spans="1:65" s="2" customFormat="1" ht="21.75" customHeight="1">
      <c r="A237" s="29"/>
      <c r="B237" s="141"/>
      <c r="C237" s="142">
        <v>57</v>
      </c>
      <c r="D237" s="142" t="s">
        <v>112</v>
      </c>
      <c r="E237" s="143" t="s">
        <v>413</v>
      </c>
      <c r="F237" s="144" t="s">
        <v>414</v>
      </c>
      <c r="G237" s="145" t="s">
        <v>178</v>
      </c>
      <c r="H237" s="146">
        <v>82</v>
      </c>
      <c r="I237" s="147"/>
      <c r="J237" s="147">
        <f>ROUND(I237*H237,2)</f>
        <v>0</v>
      </c>
      <c r="K237" s="148"/>
      <c r="L237" s="30"/>
      <c r="M237" s="149" t="s">
        <v>1</v>
      </c>
      <c r="N237" s="150" t="s">
        <v>32</v>
      </c>
      <c r="O237" s="151">
        <v>0.627</v>
      </c>
      <c r="P237" s="151">
        <f>O237*H237</f>
        <v>51.414000000000001</v>
      </c>
      <c r="Q237" s="151">
        <v>0.10362</v>
      </c>
      <c r="R237" s="151">
        <f>Q237*H237</f>
        <v>8.4968400000000006</v>
      </c>
      <c r="S237" s="151">
        <v>0</v>
      </c>
      <c r="T237" s="152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3" t="s">
        <v>115</v>
      </c>
      <c r="AT237" s="153" t="s">
        <v>112</v>
      </c>
      <c r="AU237" s="153" t="s">
        <v>76</v>
      </c>
      <c r="AY237" s="17" t="s">
        <v>110</v>
      </c>
      <c r="BE237" s="154">
        <f>IF(N237="základní",J237,0)</f>
        <v>0</v>
      </c>
      <c r="BF237" s="154">
        <f>IF(N237="snížená",J237,0)</f>
        <v>0</v>
      </c>
      <c r="BG237" s="154">
        <f>IF(N237="zákl. přenesená",J237,0)</f>
        <v>0</v>
      </c>
      <c r="BH237" s="154">
        <f>IF(N237="sníž. přenesená",J237,0)</f>
        <v>0</v>
      </c>
      <c r="BI237" s="154">
        <f>IF(N237="nulová",J237,0)</f>
        <v>0</v>
      </c>
      <c r="BJ237" s="17" t="s">
        <v>74</v>
      </c>
      <c r="BK237" s="154">
        <f>ROUND(I237*H237,2)</f>
        <v>0</v>
      </c>
      <c r="BL237" s="17" t="s">
        <v>115</v>
      </c>
      <c r="BM237" s="153" t="s">
        <v>211</v>
      </c>
    </row>
    <row r="238" spans="1:65" s="13" customFormat="1">
      <c r="B238" s="155"/>
      <c r="D238" s="156" t="s">
        <v>117</v>
      </c>
      <c r="E238" s="157" t="s">
        <v>1</v>
      </c>
      <c r="F238" s="158">
        <v>82</v>
      </c>
      <c r="H238" s="159">
        <v>82</v>
      </c>
      <c r="L238" s="155"/>
      <c r="M238" s="160"/>
      <c r="N238" s="161"/>
      <c r="O238" s="161"/>
      <c r="P238" s="161"/>
      <c r="Q238" s="161"/>
      <c r="R238" s="161"/>
      <c r="S238" s="161"/>
      <c r="T238" s="162"/>
      <c r="AT238" s="157" t="s">
        <v>117</v>
      </c>
      <c r="AU238" s="157" t="s">
        <v>76</v>
      </c>
      <c r="AV238" s="13" t="s">
        <v>76</v>
      </c>
      <c r="AW238" s="13" t="s">
        <v>23</v>
      </c>
      <c r="AX238" s="13" t="s">
        <v>74</v>
      </c>
      <c r="AY238" s="157" t="s">
        <v>110</v>
      </c>
    </row>
    <row r="239" spans="1:65" s="2" customFormat="1" ht="24.6" customHeight="1">
      <c r="A239" s="29"/>
      <c r="B239" s="141"/>
      <c r="C239" s="163">
        <v>58</v>
      </c>
      <c r="D239" s="163" t="s">
        <v>122</v>
      </c>
      <c r="E239" s="164" t="s">
        <v>415</v>
      </c>
      <c r="F239" s="165" t="s">
        <v>432</v>
      </c>
      <c r="G239" s="166" t="s">
        <v>124</v>
      </c>
      <c r="H239" s="167">
        <v>12.3</v>
      </c>
      <c r="I239" s="168"/>
      <c r="J239" s="168">
        <f>ROUND(I239*H239,2)</f>
        <v>0</v>
      </c>
      <c r="K239" s="169"/>
      <c r="L239" s="170"/>
      <c r="M239" s="171" t="s">
        <v>1</v>
      </c>
      <c r="N239" s="172" t="s">
        <v>32</v>
      </c>
      <c r="O239" s="151">
        <v>0</v>
      </c>
      <c r="P239" s="151">
        <f>O239*H239</f>
        <v>0</v>
      </c>
      <c r="Q239" s="151">
        <v>6.7000000000000004E-2</v>
      </c>
      <c r="R239" s="151">
        <f>Q239*H239</f>
        <v>0.82410000000000005</v>
      </c>
      <c r="S239" s="151">
        <v>0</v>
      </c>
      <c r="T239" s="152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3" t="s">
        <v>125</v>
      </c>
      <c r="AT239" s="153" t="s">
        <v>122</v>
      </c>
      <c r="AU239" s="153" t="s">
        <v>76</v>
      </c>
      <c r="AY239" s="17" t="s">
        <v>110</v>
      </c>
      <c r="BE239" s="154">
        <f>IF(N239="základní",J239,0)</f>
        <v>0</v>
      </c>
      <c r="BF239" s="154">
        <f>IF(N239="snížená",J239,0)</f>
        <v>0</v>
      </c>
      <c r="BG239" s="154">
        <f>IF(N239="zákl. přenesená",J239,0)</f>
        <v>0</v>
      </c>
      <c r="BH239" s="154">
        <f>IF(N239="sníž. přenesená",J239,0)</f>
        <v>0</v>
      </c>
      <c r="BI239" s="154">
        <f>IF(N239="nulová",J239,0)</f>
        <v>0</v>
      </c>
      <c r="BJ239" s="17" t="s">
        <v>74</v>
      </c>
      <c r="BK239" s="154">
        <f>ROUND(I239*H239,2)</f>
        <v>0</v>
      </c>
      <c r="BL239" s="17" t="s">
        <v>115</v>
      </c>
      <c r="BM239" s="153" t="s">
        <v>212</v>
      </c>
    </row>
    <row r="240" spans="1:65" s="13" customFormat="1">
      <c r="B240" s="155"/>
      <c r="D240" s="156" t="s">
        <v>117</v>
      </c>
      <c r="E240" s="157" t="s">
        <v>1</v>
      </c>
      <c r="F240" s="158" t="s">
        <v>416</v>
      </c>
      <c r="H240" s="159">
        <v>12.3</v>
      </c>
      <c r="L240" s="155"/>
      <c r="M240" s="160"/>
      <c r="N240" s="161"/>
      <c r="O240" s="161"/>
      <c r="P240" s="161"/>
      <c r="Q240" s="161"/>
      <c r="R240" s="161"/>
      <c r="S240" s="161"/>
      <c r="T240" s="162"/>
      <c r="AT240" s="157" t="s">
        <v>117</v>
      </c>
      <c r="AU240" s="157" t="s">
        <v>76</v>
      </c>
      <c r="AV240" s="13" t="s">
        <v>76</v>
      </c>
      <c r="AW240" s="13" t="s">
        <v>23</v>
      </c>
      <c r="AX240" s="13" t="s">
        <v>74</v>
      </c>
      <c r="AY240" s="157" t="s">
        <v>110</v>
      </c>
    </row>
    <row r="241" spans="1:65" s="13" customFormat="1" ht="34.200000000000003">
      <c r="B241" s="155"/>
      <c r="C241" s="142">
        <v>59</v>
      </c>
      <c r="D241" s="142" t="s">
        <v>112</v>
      </c>
      <c r="E241" s="143" t="s">
        <v>417</v>
      </c>
      <c r="F241" s="144" t="s">
        <v>530</v>
      </c>
      <c r="G241" s="145" t="s">
        <v>178</v>
      </c>
      <c r="H241" s="146">
        <v>20</v>
      </c>
      <c r="I241" s="147"/>
      <c r="J241" s="147">
        <f>ROUND(I241*H241,2)</f>
        <v>0</v>
      </c>
      <c r="L241" s="155"/>
      <c r="M241" s="160"/>
      <c r="N241" s="161"/>
      <c r="O241" s="161"/>
      <c r="P241" s="161"/>
      <c r="Q241" s="161"/>
      <c r="R241" s="161"/>
      <c r="S241" s="161"/>
      <c r="T241" s="162"/>
      <c r="AT241" s="157"/>
      <c r="AU241" s="157"/>
      <c r="AY241" s="157"/>
    </row>
    <row r="242" spans="1:65" s="13" customFormat="1">
      <c r="B242" s="155"/>
      <c r="D242" s="156" t="s">
        <v>117</v>
      </c>
      <c r="E242" s="157" t="s">
        <v>1</v>
      </c>
      <c r="F242" s="158">
        <v>20</v>
      </c>
      <c r="H242" s="159">
        <v>20</v>
      </c>
      <c r="L242" s="155"/>
      <c r="M242" s="160"/>
      <c r="N242" s="161"/>
      <c r="O242" s="161"/>
      <c r="P242" s="161"/>
      <c r="Q242" s="161"/>
      <c r="R242" s="161"/>
      <c r="S242" s="161"/>
      <c r="T242" s="162"/>
      <c r="AT242" s="157"/>
      <c r="AU242" s="157"/>
      <c r="AY242" s="157"/>
    </row>
    <row r="243" spans="1:65" s="13" customFormat="1" ht="11.4">
      <c r="B243" s="155"/>
      <c r="C243" s="142">
        <v>60</v>
      </c>
      <c r="D243" s="142" t="s">
        <v>112</v>
      </c>
      <c r="E243" s="143" t="s">
        <v>418</v>
      </c>
      <c r="F243" s="144" t="s">
        <v>419</v>
      </c>
      <c r="G243" s="145" t="s">
        <v>178</v>
      </c>
      <c r="H243" s="146">
        <v>82</v>
      </c>
      <c r="I243" s="147"/>
      <c r="J243" s="147">
        <f>ROUND(I243*H243,2)</f>
        <v>0</v>
      </c>
      <c r="L243" s="155"/>
      <c r="M243" s="160"/>
      <c r="N243" s="161"/>
      <c r="O243" s="161"/>
      <c r="P243" s="161"/>
      <c r="Q243" s="161"/>
      <c r="R243" s="161"/>
      <c r="S243" s="161"/>
      <c r="T243" s="162"/>
      <c r="AT243" s="157"/>
      <c r="AU243" s="157"/>
      <c r="AY243" s="157"/>
    </row>
    <row r="244" spans="1:65" s="13" customFormat="1" ht="22.8">
      <c r="B244" s="155"/>
      <c r="C244" s="142">
        <v>61</v>
      </c>
      <c r="D244" s="142" t="s">
        <v>112</v>
      </c>
      <c r="E244" s="143" t="s">
        <v>268</v>
      </c>
      <c r="F244" s="144" t="s">
        <v>270</v>
      </c>
      <c r="G244" s="145" t="s">
        <v>151</v>
      </c>
      <c r="H244" s="146">
        <v>49.2</v>
      </c>
      <c r="I244" s="147"/>
      <c r="J244" s="147">
        <f>ROUND(I244*H244,2)</f>
        <v>0</v>
      </c>
      <c r="L244" s="155"/>
      <c r="M244" s="160"/>
      <c r="N244" s="161"/>
      <c r="O244" s="161"/>
      <c r="P244" s="161"/>
      <c r="Q244" s="161"/>
      <c r="R244" s="161"/>
      <c r="S244" s="161"/>
      <c r="T244" s="162"/>
      <c r="AT244" s="157"/>
      <c r="AU244" s="157"/>
      <c r="AY244" s="157"/>
    </row>
    <row r="245" spans="1:65" s="13" customFormat="1" ht="11.4">
      <c r="B245" s="155"/>
      <c r="C245" s="142"/>
      <c r="D245" s="156" t="s">
        <v>117</v>
      </c>
      <c r="E245" s="157" t="s">
        <v>1</v>
      </c>
      <c r="F245" s="158" t="s">
        <v>421</v>
      </c>
      <c r="H245" s="159">
        <v>49.2</v>
      </c>
      <c r="I245" s="147"/>
      <c r="J245" s="147"/>
      <c r="L245" s="155"/>
      <c r="M245" s="160"/>
      <c r="N245" s="161"/>
      <c r="O245" s="161"/>
      <c r="P245" s="161"/>
      <c r="Q245" s="161"/>
      <c r="R245" s="161"/>
      <c r="S245" s="161"/>
      <c r="T245" s="162"/>
      <c r="AT245" s="157"/>
      <c r="AU245" s="157"/>
      <c r="AY245" s="157"/>
    </row>
    <row r="246" spans="1:65" s="13" customFormat="1" ht="11.4">
      <c r="B246" s="155"/>
      <c r="C246" s="163">
        <v>62</v>
      </c>
      <c r="D246" s="163" t="s">
        <v>122</v>
      </c>
      <c r="E246" s="164" t="s">
        <v>273</v>
      </c>
      <c r="F246" s="165" t="s">
        <v>420</v>
      </c>
      <c r="G246" s="166" t="s">
        <v>124</v>
      </c>
      <c r="H246" s="167">
        <v>137.76</v>
      </c>
      <c r="I246" s="168"/>
      <c r="J246" s="168">
        <f>ROUND(I246*H246,2)</f>
        <v>0</v>
      </c>
      <c r="L246" s="155"/>
      <c r="M246" s="160"/>
      <c r="N246" s="161"/>
      <c r="O246" s="161"/>
      <c r="P246" s="161"/>
      <c r="Q246" s="161"/>
      <c r="R246" s="161"/>
      <c r="S246" s="161"/>
      <c r="T246" s="162"/>
      <c r="AT246" s="157"/>
      <c r="AU246" s="157"/>
      <c r="AY246" s="157"/>
    </row>
    <row r="247" spans="1:65" s="13" customFormat="1" ht="34.200000000000003">
      <c r="B247" s="155"/>
      <c r="C247" s="142">
        <v>63</v>
      </c>
      <c r="D247" s="142" t="s">
        <v>112</v>
      </c>
      <c r="E247" s="143" t="s">
        <v>269</v>
      </c>
      <c r="F247" s="144" t="s">
        <v>422</v>
      </c>
      <c r="G247" s="145" t="s">
        <v>114</v>
      </c>
      <c r="H247" s="146">
        <v>42</v>
      </c>
      <c r="I247" s="147"/>
      <c r="J247" s="147">
        <f>ROUND(I247*H247,2)</f>
        <v>0</v>
      </c>
      <c r="L247" s="155"/>
      <c r="M247" s="160"/>
      <c r="N247" s="161"/>
      <c r="O247" s="161"/>
      <c r="P247" s="161"/>
      <c r="Q247" s="161"/>
      <c r="R247" s="161"/>
      <c r="S247" s="161"/>
      <c r="T247" s="162"/>
      <c r="AT247" s="157"/>
      <c r="AU247" s="157"/>
      <c r="AY247" s="157"/>
    </row>
    <row r="248" spans="1:65" s="13" customFormat="1" ht="11.4">
      <c r="B248" s="155"/>
      <c r="C248" s="163">
        <v>64</v>
      </c>
      <c r="D248" s="163" t="s">
        <v>122</v>
      </c>
      <c r="E248" s="164" t="s">
        <v>271</v>
      </c>
      <c r="F248" s="165" t="s">
        <v>272</v>
      </c>
      <c r="G248" s="166" t="s">
        <v>114</v>
      </c>
      <c r="H248" s="167">
        <v>42</v>
      </c>
      <c r="I248" s="168"/>
      <c r="J248" s="168">
        <f>ROUND(I248*H248,2)</f>
        <v>0</v>
      </c>
      <c r="L248" s="155"/>
      <c r="M248" s="160"/>
      <c r="N248" s="161"/>
      <c r="O248" s="161"/>
      <c r="P248" s="161"/>
      <c r="Q248" s="161"/>
      <c r="R248" s="161"/>
      <c r="S248" s="161"/>
      <c r="T248" s="162"/>
      <c r="AT248" s="157"/>
      <c r="AU248" s="157"/>
      <c r="AY248" s="157"/>
    </row>
    <row r="249" spans="1:65" s="12" customFormat="1" ht="22.95" customHeight="1">
      <c r="B249" s="129"/>
      <c r="D249" s="130" t="s">
        <v>66</v>
      </c>
      <c r="E249" s="139" t="s">
        <v>132</v>
      </c>
      <c r="F249" s="139" t="s">
        <v>213</v>
      </c>
      <c r="J249" s="140">
        <f>BK249</f>
        <v>0</v>
      </c>
      <c r="L249" s="129"/>
      <c r="M249" s="133"/>
      <c r="N249" s="134"/>
      <c r="O249" s="134"/>
      <c r="P249" s="135">
        <f>P250</f>
        <v>0.76140000000000008</v>
      </c>
      <c r="Q249" s="134"/>
      <c r="R249" s="135">
        <f>R250</f>
        <v>1.316E-2</v>
      </c>
      <c r="S249" s="134"/>
      <c r="T249" s="136">
        <f>T250</f>
        <v>0</v>
      </c>
      <c r="AR249" s="130" t="s">
        <v>74</v>
      </c>
      <c r="AT249" s="137" t="s">
        <v>66</v>
      </c>
      <c r="AU249" s="137" t="s">
        <v>74</v>
      </c>
      <c r="AY249" s="130" t="s">
        <v>110</v>
      </c>
      <c r="BK249" s="138">
        <f>BK250</f>
        <v>0</v>
      </c>
    </row>
    <row r="250" spans="1:65" s="2" customFormat="1" ht="21.75" customHeight="1">
      <c r="A250" s="29"/>
      <c r="B250" s="141"/>
      <c r="C250" s="142">
        <v>65</v>
      </c>
      <c r="D250" s="142" t="s">
        <v>112</v>
      </c>
      <c r="E250" s="143" t="s">
        <v>214</v>
      </c>
      <c r="F250" s="144" t="s">
        <v>215</v>
      </c>
      <c r="G250" s="145" t="s">
        <v>178</v>
      </c>
      <c r="H250" s="146">
        <v>9.4</v>
      </c>
      <c r="I250" s="147"/>
      <c r="J250" s="147">
        <f>ROUND(I250*H250,2)</f>
        <v>0</v>
      </c>
      <c r="K250" s="148"/>
      <c r="L250" s="30"/>
      <c r="M250" s="149" t="s">
        <v>1</v>
      </c>
      <c r="N250" s="150" t="s">
        <v>32</v>
      </c>
      <c r="O250" s="151">
        <v>8.1000000000000003E-2</v>
      </c>
      <c r="P250" s="151">
        <f>O250*H250</f>
        <v>0.76140000000000008</v>
      </c>
      <c r="Q250" s="151">
        <v>1.4E-3</v>
      </c>
      <c r="R250" s="151">
        <f>Q250*H250</f>
        <v>1.316E-2</v>
      </c>
      <c r="S250" s="151">
        <v>0</v>
      </c>
      <c r="T250" s="152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3" t="s">
        <v>115</v>
      </c>
      <c r="AT250" s="153" t="s">
        <v>112</v>
      </c>
      <c r="AU250" s="153" t="s">
        <v>76</v>
      </c>
      <c r="AY250" s="17" t="s">
        <v>110</v>
      </c>
      <c r="BE250" s="154">
        <f>IF(N250="základní",J250,0)</f>
        <v>0</v>
      </c>
      <c r="BF250" s="154">
        <f>IF(N250="snížená",J250,0)</f>
        <v>0</v>
      </c>
      <c r="BG250" s="154">
        <f>IF(N250="zákl. přenesená",J250,0)</f>
        <v>0</v>
      </c>
      <c r="BH250" s="154">
        <f>IF(N250="sníž. přenesená",J250,0)</f>
        <v>0</v>
      </c>
      <c r="BI250" s="154">
        <f>IF(N250="nulová",J250,0)</f>
        <v>0</v>
      </c>
      <c r="BJ250" s="17" t="s">
        <v>74</v>
      </c>
      <c r="BK250" s="154">
        <f>ROUND(I250*H250,2)</f>
        <v>0</v>
      </c>
      <c r="BL250" s="17" t="s">
        <v>115</v>
      </c>
      <c r="BM250" s="153" t="s">
        <v>216</v>
      </c>
    </row>
    <row r="251" spans="1:65" s="12" customFormat="1" ht="22.95" customHeight="1">
      <c r="B251" s="129"/>
      <c r="D251" s="130" t="s">
        <v>66</v>
      </c>
      <c r="E251" s="139" t="s">
        <v>141</v>
      </c>
      <c r="F251" s="139" t="s">
        <v>149</v>
      </c>
      <c r="J251" s="140">
        <f>SUM(J252:J255)</f>
        <v>0</v>
      </c>
      <c r="L251" s="129"/>
      <c r="M251" s="133"/>
      <c r="N251" s="134"/>
      <c r="O251" s="134"/>
      <c r="P251" s="135">
        <f>SUM(P252:P254)</f>
        <v>208.31667199999998</v>
      </c>
      <c r="Q251" s="134"/>
      <c r="R251" s="135">
        <f>SUM(R252:R254)</f>
        <v>0</v>
      </c>
      <c r="S251" s="134"/>
      <c r="T251" s="136">
        <f>SUM(T252:T254)</f>
        <v>35.944800000000001</v>
      </c>
      <c r="AR251" s="130" t="s">
        <v>74</v>
      </c>
      <c r="AT251" s="137" t="s">
        <v>66</v>
      </c>
      <c r="AU251" s="137" t="s">
        <v>74</v>
      </c>
      <c r="AY251" s="130" t="s">
        <v>110</v>
      </c>
      <c r="BK251" s="138">
        <f>SUM(BK252:BK254)</f>
        <v>0</v>
      </c>
    </row>
    <row r="252" spans="1:65" s="2" customFormat="1" ht="16.5" customHeight="1">
      <c r="A252" s="29"/>
      <c r="B252" s="141"/>
      <c r="C252" s="142">
        <v>66</v>
      </c>
      <c r="D252" s="142" t="s">
        <v>112</v>
      </c>
      <c r="E252" s="143" t="s">
        <v>433</v>
      </c>
      <c r="F252" s="144" t="s">
        <v>434</v>
      </c>
      <c r="G252" s="145" t="s">
        <v>151</v>
      </c>
      <c r="H252" s="146">
        <v>14.952</v>
      </c>
      <c r="I252" s="147"/>
      <c r="J252" s="147">
        <f>ROUND(I252*H252,2)</f>
        <v>0</v>
      </c>
      <c r="K252" s="148"/>
      <c r="L252" s="209"/>
      <c r="M252" s="149" t="s">
        <v>1</v>
      </c>
      <c r="N252" s="150" t="s">
        <v>32</v>
      </c>
      <c r="O252" s="151">
        <v>10.986000000000001</v>
      </c>
      <c r="P252" s="151">
        <f>O252*H252</f>
        <v>164.26267200000001</v>
      </c>
      <c r="Q252" s="151">
        <v>0</v>
      </c>
      <c r="R252" s="151">
        <f>Q252*H252</f>
        <v>0</v>
      </c>
      <c r="S252" s="151">
        <v>2.4</v>
      </c>
      <c r="T252" s="152">
        <f>S252*H252</f>
        <v>35.884799999999998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3" t="s">
        <v>115</v>
      </c>
      <c r="AT252" s="153" t="s">
        <v>112</v>
      </c>
      <c r="AU252" s="153" t="s">
        <v>76</v>
      </c>
      <c r="AY252" s="17" t="s">
        <v>110</v>
      </c>
      <c r="BE252" s="154">
        <f>IF(N252="základní",J252,0)</f>
        <v>0</v>
      </c>
      <c r="BF252" s="154">
        <f>IF(N252="snížená",J252,0)</f>
        <v>0</v>
      </c>
      <c r="BG252" s="154">
        <f>IF(N252="zákl. přenesená",J252,0)</f>
        <v>0</v>
      </c>
      <c r="BH252" s="154">
        <f>IF(N252="sníž. přenesená",J252,0)</f>
        <v>0</v>
      </c>
      <c r="BI252" s="154">
        <f>IF(N252="nulová",J252,0)</f>
        <v>0</v>
      </c>
      <c r="BJ252" s="17" t="s">
        <v>74</v>
      </c>
      <c r="BK252" s="154">
        <f>ROUND(I252*H252,2)</f>
        <v>0</v>
      </c>
      <c r="BL252" s="17" t="s">
        <v>115</v>
      </c>
      <c r="BM252" s="153" t="s">
        <v>217</v>
      </c>
    </row>
    <row r="253" spans="1:65" s="2" customFormat="1" ht="16.5" customHeight="1">
      <c r="A253" s="29"/>
      <c r="B253" s="141"/>
      <c r="C253" s="142">
        <v>67</v>
      </c>
      <c r="D253" s="142" t="s">
        <v>112</v>
      </c>
      <c r="E253" s="143" t="s">
        <v>276</v>
      </c>
      <c r="F253" s="144" t="s">
        <v>435</v>
      </c>
      <c r="G253" s="145" t="s">
        <v>166</v>
      </c>
      <c r="H253" s="146">
        <v>1</v>
      </c>
      <c r="I253" s="147"/>
      <c r="J253" s="147">
        <f>ROUND(I253*H253,2)</f>
        <v>0</v>
      </c>
      <c r="K253" s="148"/>
      <c r="L253" s="30"/>
      <c r="M253" s="149" t="s">
        <v>1</v>
      </c>
      <c r="N253" s="150" t="s">
        <v>32</v>
      </c>
      <c r="O253" s="151">
        <v>0.92</v>
      </c>
      <c r="P253" s="151">
        <f>O253*H253</f>
        <v>0.92</v>
      </c>
      <c r="Q253" s="151">
        <v>0</v>
      </c>
      <c r="R253" s="151">
        <f>Q253*H253</f>
        <v>0</v>
      </c>
      <c r="S253" s="151">
        <v>0.06</v>
      </c>
      <c r="T253" s="152">
        <f>S253*H253</f>
        <v>0.06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3" t="s">
        <v>115</v>
      </c>
      <c r="AT253" s="153" t="s">
        <v>112</v>
      </c>
      <c r="AU253" s="153" t="s">
        <v>76</v>
      </c>
      <c r="AY253" s="17" t="s">
        <v>110</v>
      </c>
      <c r="BE253" s="154">
        <f>IF(N253="základní",J253,0)</f>
        <v>0</v>
      </c>
      <c r="BF253" s="154">
        <f>IF(N253="snížená",J253,0)</f>
        <v>0</v>
      </c>
      <c r="BG253" s="154">
        <f>IF(N253="zákl. přenesená",J253,0)</f>
        <v>0</v>
      </c>
      <c r="BH253" s="154">
        <f>IF(N253="sníž. přenesená",J253,0)</f>
        <v>0</v>
      </c>
      <c r="BI253" s="154">
        <f>IF(N253="nulová",J253,0)</f>
        <v>0</v>
      </c>
      <c r="BJ253" s="17" t="s">
        <v>74</v>
      </c>
      <c r="BK253" s="154">
        <f>ROUND(I253*H253,2)</f>
        <v>0</v>
      </c>
      <c r="BL253" s="17" t="s">
        <v>115</v>
      </c>
      <c r="BM253" s="153" t="s">
        <v>218</v>
      </c>
    </row>
    <row r="254" spans="1:65" s="2" customFormat="1" ht="16.5" customHeight="1">
      <c r="A254" s="29"/>
      <c r="B254" s="141"/>
      <c r="C254" s="142">
        <v>68</v>
      </c>
      <c r="D254" s="142" t="s">
        <v>112</v>
      </c>
      <c r="E254" s="143" t="s">
        <v>436</v>
      </c>
      <c r="F254" s="144" t="s">
        <v>437</v>
      </c>
      <c r="G254" s="145" t="s">
        <v>178</v>
      </c>
      <c r="H254" s="146">
        <v>158</v>
      </c>
      <c r="I254" s="147"/>
      <c r="J254" s="147">
        <f>ROUND(I254*H254,2)</f>
        <v>0</v>
      </c>
      <c r="K254" s="148"/>
      <c r="L254" s="30"/>
      <c r="M254" s="149" t="s">
        <v>1</v>
      </c>
      <c r="N254" s="150" t="s">
        <v>32</v>
      </c>
      <c r="O254" s="151">
        <v>0.27300000000000002</v>
      </c>
      <c r="P254" s="151">
        <f>O254*H254</f>
        <v>43.134</v>
      </c>
      <c r="Q254" s="151">
        <v>0</v>
      </c>
      <c r="R254" s="151">
        <f>Q254*H254</f>
        <v>0</v>
      </c>
      <c r="S254" s="151">
        <v>0</v>
      </c>
      <c r="T254" s="152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3" t="s">
        <v>115</v>
      </c>
      <c r="AT254" s="153" t="s">
        <v>112</v>
      </c>
      <c r="AU254" s="153" t="s">
        <v>76</v>
      </c>
      <c r="AY254" s="17" t="s">
        <v>110</v>
      </c>
      <c r="BE254" s="154">
        <f>IF(N254="základní",J254,0)</f>
        <v>0</v>
      </c>
      <c r="BF254" s="154">
        <f>IF(N254="snížená",J254,0)</f>
        <v>0</v>
      </c>
      <c r="BG254" s="154">
        <f>IF(N254="zákl. přenesená",J254,0)</f>
        <v>0</v>
      </c>
      <c r="BH254" s="154">
        <f>IF(N254="sníž. přenesená",J254,0)</f>
        <v>0</v>
      </c>
      <c r="BI254" s="154">
        <f>IF(N254="nulová",J254,0)</f>
        <v>0</v>
      </c>
      <c r="BJ254" s="17" t="s">
        <v>74</v>
      </c>
      <c r="BK254" s="154">
        <f>ROUND(I254*H254,2)</f>
        <v>0</v>
      </c>
      <c r="BL254" s="17" t="s">
        <v>115</v>
      </c>
      <c r="BM254" s="153" t="s">
        <v>220</v>
      </c>
    </row>
    <row r="255" spans="1:65" s="2" customFormat="1" ht="16.5" customHeight="1">
      <c r="A255" s="203"/>
      <c r="B255" s="141"/>
      <c r="C255" s="142">
        <v>69</v>
      </c>
      <c r="D255" s="142" t="s">
        <v>112</v>
      </c>
      <c r="E255" s="143" t="s">
        <v>454</v>
      </c>
      <c r="F255" s="144" t="s">
        <v>455</v>
      </c>
      <c r="G255" s="145" t="s">
        <v>114</v>
      </c>
      <c r="H255" s="146">
        <v>60</v>
      </c>
      <c r="I255" s="147"/>
      <c r="J255" s="147">
        <f>ROUND(I255*H255,2)</f>
        <v>0</v>
      </c>
      <c r="K255" s="201"/>
      <c r="L255" s="30"/>
      <c r="M255" s="149"/>
      <c r="N255" s="150"/>
      <c r="O255" s="151"/>
      <c r="P255" s="151"/>
      <c r="Q255" s="151"/>
      <c r="R255" s="151"/>
      <c r="S255" s="151"/>
      <c r="T255" s="152"/>
      <c r="U255" s="203"/>
      <c r="V255" s="203"/>
      <c r="W255" s="203"/>
      <c r="X255" s="203"/>
      <c r="Y255" s="203"/>
      <c r="Z255" s="203"/>
      <c r="AA255" s="203"/>
      <c r="AB255" s="203"/>
      <c r="AC255" s="203"/>
      <c r="AD255" s="203"/>
      <c r="AE255" s="203"/>
      <c r="AR255" s="153"/>
      <c r="AT255" s="153"/>
      <c r="AU255" s="153"/>
      <c r="AY255" s="17"/>
      <c r="BE255" s="154"/>
      <c r="BF255" s="154"/>
      <c r="BG255" s="154"/>
      <c r="BH255" s="154"/>
      <c r="BI255" s="154"/>
      <c r="BJ255" s="17"/>
      <c r="BK255" s="154"/>
      <c r="BL255" s="17"/>
      <c r="BM255" s="153"/>
    </row>
    <row r="256" spans="1:65" s="2" customFormat="1" ht="16.5" customHeight="1">
      <c r="A256" s="203"/>
      <c r="B256" s="141"/>
      <c r="C256" s="195"/>
      <c r="D256" s="195"/>
      <c r="E256" s="196"/>
      <c r="F256" s="197"/>
      <c r="G256" s="198"/>
      <c r="H256" s="199"/>
      <c r="I256" s="200"/>
      <c r="J256" s="200"/>
      <c r="K256" s="201"/>
      <c r="L256" s="30"/>
      <c r="M256" s="149"/>
      <c r="N256" s="150"/>
      <c r="O256" s="151"/>
      <c r="P256" s="151"/>
      <c r="Q256" s="151"/>
      <c r="R256" s="151"/>
      <c r="S256" s="151"/>
      <c r="T256" s="152"/>
      <c r="U256" s="203"/>
      <c r="V256" s="203"/>
      <c r="W256" s="203"/>
      <c r="X256" s="203"/>
      <c r="Y256" s="203"/>
      <c r="Z256" s="203"/>
      <c r="AA256" s="203"/>
      <c r="AB256" s="203"/>
      <c r="AC256" s="203"/>
      <c r="AD256" s="203"/>
      <c r="AE256" s="203"/>
      <c r="AR256" s="153"/>
      <c r="AT256" s="153"/>
      <c r="AU256" s="153"/>
      <c r="AY256" s="17"/>
      <c r="BE256" s="154"/>
      <c r="BF256" s="154"/>
      <c r="BG256" s="154"/>
      <c r="BH256" s="154"/>
      <c r="BI256" s="154"/>
      <c r="BJ256" s="17"/>
      <c r="BK256" s="154"/>
      <c r="BL256" s="17"/>
      <c r="BM256" s="153"/>
    </row>
    <row r="257" spans="1:65" s="2" customFormat="1" ht="16.5" customHeight="1">
      <c r="A257" s="203"/>
      <c r="B257" s="141"/>
      <c r="C257" s="12"/>
      <c r="D257" s="130" t="s">
        <v>66</v>
      </c>
      <c r="E257" s="139">
        <v>94</v>
      </c>
      <c r="F257" s="139" t="s">
        <v>438</v>
      </c>
      <c r="G257" s="12"/>
      <c r="H257" s="12"/>
      <c r="I257" s="12"/>
      <c r="J257" s="140">
        <f>SUM(J258:J267)</f>
        <v>0</v>
      </c>
      <c r="K257" s="201"/>
      <c r="L257" s="30"/>
      <c r="M257" s="149"/>
      <c r="N257" s="150"/>
      <c r="O257" s="151"/>
      <c r="P257" s="151"/>
      <c r="Q257" s="151"/>
      <c r="R257" s="151"/>
      <c r="S257" s="151"/>
      <c r="T257" s="152"/>
      <c r="U257" s="203"/>
      <c r="V257" s="203"/>
      <c r="W257" s="203"/>
      <c r="X257" s="203"/>
      <c r="Y257" s="203"/>
      <c r="Z257" s="203"/>
      <c r="AA257" s="203"/>
      <c r="AB257" s="203"/>
      <c r="AC257" s="203"/>
      <c r="AD257" s="203"/>
      <c r="AE257" s="203"/>
      <c r="AR257" s="153"/>
      <c r="AT257" s="153"/>
      <c r="AU257" s="153"/>
      <c r="AY257" s="17"/>
      <c r="BE257" s="154"/>
      <c r="BF257" s="154"/>
      <c r="BG257" s="154"/>
      <c r="BH257" s="154"/>
      <c r="BI257" s="154"/>
      <c r="BJ257" s="17"/>
      <c r="BK257" s="154"/>
      <c r="BL257" s="17"/>
      <c r="BM257" s="153"/>
    </row>
    <row r="258" spans="1:65" s="2" customFormat="1" ht="26.4" customHeight="1">
      <c r="A258" s="203"/>
      <c r="B258" s="141"/>
      <c r="C258" s="142">
        <v>70</v>
      </c>
      <c r="D258" s="142" t="s">
        <v>112</v>
      </c>
      <c r="E258" s="143" t="s">
        <v>448</v>
      </c>
      <c r="F258" s="144" t="s">
        <v>447</v>
      </c>
      <c r="G258" s="145" t="s">
        <v>178</v>
      </c>
      <c r="H258" s="146">
        <v>197.5</v>
      </c>
      <c r="I258" s="147"/>
      <c r="J258" s="147">
        <f>ROUND(I258*H258,2)</f>
        <v>0</v>
      </c>
      <c r="K258" s="201"/>
      <c r="L258" s="30"/>
      <c r="M258" s="149"/>
      <c r="N258" s="150"/>
      <c r="O258" s="151"/>
      <c r="P258" s="151"/>
      <c r="Q258" s="151"/>
      <c r="R258" s="151"/>
      <c r="S258" s="151"/>
      <c r="T258" s="152"/>
      <c r="U258" s="203"/>
      <c r="V258" s="203"/>
      <c r="W258" s="203"/>
      <c r="X258" s="203"/>
      <c r="Y258" s="203"/>
      <c r="Z258" s="203"/>
      <c r="AA258" s="203"/>
      <c r="AB258" s="203"/>
      <c r="AC258" s="203"/>
      <c r="AD258" s="203"/>
      <c r="AE258" s="203"/>
      <c r="AR258" s="153"/>
      <c r="AT258" s="153"/>
      <c r="AU258" s="153"/>
      <c r="AY258" s="17"/>
      <c r="BE258" s="154"/>
      <c r="BF258" s="154"/>
      <c r="BG258" s="154"/>
      <c r="BH258" s="154"/>
      <c r="BI258" s="154"/>
      <c r="BJ258" s="17"/>
      <c r="BK258" s="154"/>
      <c r="BL258" s="17"/>
      <c r="BM258" s="153"/>
    </row>
    <row r="259" spans="1:65" s="2" customFormat="1" ht="16.5" customHeight="1">
      <c r="A259" s="203"/>
      <c r="B259" s="141"/>
      <c r="C259" s="13"/>
      <c r="D259" s="156" t="s">
        <v>117</v>
      </c>
      <c r="E259" s="157" t="s">
        <v>1</v>
      </c>
      <c r="F259" s="158" t="s">
        <v>446</v>
      </c>
      <c r="G259" s="13"/>
      <c r="H259" s="159">
        <v>197.5</v>
      </c>
      <c r="I259" s="13"/>
      <c r="J259" s="13"/>
      <c r="K259" s="201"/>
      <c r="L259" s="30"/>
      <c r="M259" s="149"/>
      <c r="N259" s="150"/>
      <c r="O259" s="151"/>
      <c r="P259" s="151"/>
      <c r="Q259" s="151"/>
      <c r="R259" s="151"/>
      <c r="S259" s="151"/>
      <c r="T259" s="152"/>
      <c r="U259" s="203"/>
      <c r="V259" s="203"/>
      <c r="W259" s="203"/>
      <c r="X259" s="203"/>
      <c r="Y259" s="203"/>
      <c r="Z259" s="203"/>
      <c r="AA259" s="203"/>
      <c r="AB259" s="203"/>
      <c r="AC259" s="203"/>
      <c r="AD259" s="203"/>
      <c r="AE259" s="203"/>
      <c r="AR259" s="153"/>
      <c r="AT259" s="153"/>
      <c r="AU259" s="153"/>
      <c r="AY259" s="17"/>
      <c r="BE259" s="154"/>
      <c r="BF259" s="154"/>
      <c r="BG259" s="154"/>
      <c r="BH259" s="154"/>
      <c r="BI259" s="154"/>
      <c r="BJ259" s="17"/>
      <c r="BK259" s="154"/>
      <c r="BL259" s="17"/>
      <c r="BM259" s="153"/>
    </row>
    <row r="260" spans="1:65" s="2" customFormat="1" ht="25.2" customHeight="1">
      <c r="A260" s="203"/>
      <c r="B260" s="141"/>
      <c r="C260" s="142">
        <v>71</v>
      </c>
      <c r="D260" s="142" t="s">
        <v>112</v>
      </c>
      <c r="E260" s="143" t="s">
        <v>449</v>
      </c>
      <c r="F260" s="144" t="s">
        <v>450</v>
      </c>
      <c r="G260" s="145" t="s">
        <v>178</v>
      </c>
      <c r="H260" s="146">
        <v>17775</v>
      </c>
      <c r="I260" s="147"/>
      <c r="J260" s="147">
        <f>ROUND(I260*H260,2)</f>
        <v>0</v>
      </c>
      <c r="K260" s="201"/>
      <c r="L260" s="30"/>
      <c r="M260" s="149"/>
      <c r="N260" s="150"/>
      <c r="O260" s="151"/>
      <c r="P260" s="151"/>
      <c r="Q260" s="151"/>
      <c r="R260" s="151"/>
      <c r="S260" s="151"/>
      <c r="T260" s="152"/>
      <c r="U260" s="203"/>
      <c r="V260" s="203"/>
      <c r="W260" s="203"/>
      <c r="X260" s="203"/>
      <c r="Y260" s="203"/>
      <c r="Z260" s="203"/>
      <c r="AA260" s="203"/>
      <c r="AB260" s="203"/>
      <c r="AC260" s="203"/>
      <c r="AD260" s="203"/>
      <c r="AE260" s="203"/>
      <c r="AR260" s="153"/>
      <c r="AT260" s="153"/>
      <c r="AU260" s="153"/>
      <c r="AY260" s="17"/>
      <c r="BE260" s="154"/>
      <c r="BF260" s="154"/>
      <c r="BG260" s="154"/>
      <c r="BH260" s="154"/>
      <c r="BI260" s="154"/>
      <c r="BJ260" s="17"/>
      <c r="BK260" s="154"/>
      <c r="BL260" s="17"/>
      <c r="BM260" s="153"/>
    </row>
    <row r="261" spans="1:65" s="2" customFormat="1" ht="16.5" customHeight="1">
      <c r="A261" s="203"/>
      <c r="B261" s="141"/>
      <c r="C261" s="13"/>
      <c r="D261" s="156" t="s">
        <v>117</v>
      </c>
      <c r="E261" s="157" t="s">
        <v>1</v>
      </c>
      <c r="F261" s="158" t="s">
        <v>451</v>
      </c>
      <c r="G261" s="13"/>
      <c r="H261" s="159">
        <v>14775</v>
      </c>
      <c r="I261" s="13"/>
      <c r="J261" s="13"/>
      <c r="K261" s="201"/>
      <c r="L261" s="30"/>
      <c r="M261" s="149"/>
      <c r="N261" s="150"/>
      <c r="O261" s="151"/>
      <c r="P261" s="151"/>
      <c r="Q261" s="151"/>
      <c r="R261" s="151"/>
      <c r="S261" s="151"/>
      <c r="T261" s="152"/>
      <c r="U261" s="203"/>
      <c r="V261" s="203"/>
      <c r="W261" s="203"/>
      <c r="X261" s="203"/>
      <c r="Y261" s="203"/>
      <c r="Z261" s="203"/>
      <c r="AA261" s="203"/>
      <c r="AB261" s="203"/>
      <c r="AC261" s="203"/>
      <c r="AD261" s="203"/>
      <c r="AE261" s="203"/>
      <c r="AR261" s="153"/>
      <c r="AT261" s="153"/>
      <c r="AU261" s="153"/>
      <c r="AY261" s="17"/>
      <c r="BE261" s="154"/>
      <c r="BF261" s="154"/>
      <c r="BG261" s="154"/>
      <c r="BH261" s="154"/>
      <c r="BI261" s="154"/>
      <c r="BJ261" s="17"/>
      <c r="BK261" s="154"/>
      <c r="BL261" s="17"/>
      <c r="BM261" s="153"/>
    </row>
    <row r="262" spans="1:65" s="2" customFormat="1" ht="28.2" customHeight="1">
      <c r="A262" s="203"/>
      <c r="B262" s="141"/>
      <c r="C262" s="142">
        <v>72</v>
      </c>
      <c r="D262" s="142" t="s">
        <v>112</v>
      </c>
      <c r="E262" s="143" t="s">
        <v>453</v>
      </c>
      <c r="F262" s="144" t="s">
        <v>452</v>
      </c>
      <c r="G262" s="145" t="s">
        <v>178</v>
      </c>
      <c r="H262" s="146">
        <v>197.5</v>
      </c>
      <c r="I262" s="147"/>
      <c r="J262" s="147">
        <f>ROUND(I262*H262,2)</f>
        <v>0</v>
      </c>
      <c r="K262" s="201"/>
      <c r="L262" s="30"/>
      <c r="M262" s="149"/>
      <c r="N262" s="150"/>
      <c r="O262" s="151"/>
      <c r="P262" s="151"/>
      <c r="Q262" s="151"/>
      <c r="R262" s="151"/>
      <c r="S262" s="151"/>
      <c r="T262" s="152"/>
      <c r="U262" s="203"/>
      <c r="V262" s="203"/>
      <c r="W262" s="203"/>
      <c r="X262" s="203"/>
      <c r="Y262" s="203"/>
      <c r="Z262" s="203"/>
      <c r="AA262" s="203"/>
      <c r="AB262" s="203"/>
      <c r="AC262" s="203"/>
      <c r="AD262" s="203"/>
      <c r="AE262" s="203"/>
      <c r="AR262" s="153"/>
      <c r="AT262" s="153"/>
      <c r="AU262" s="153"/>
      <c r="AY262" s="17"/>
      <c r="BE262" s="154"/>
      <c r="BF262" s="154"/>
      <c r="BG262" s="154"/>
      <c r="BH262" s="154"/>
      <c r="BI262" s="154"/>
      <c r="BJ262" s="17"/>
      <c r="BK262" s="154"/>
      <c r="BL262" s="17"/>
      <c r="BM262" s="153"/>
    </row>
    <row r="263" spans="1:65" s="2" customFormat="1" ht="16.5" customHeight="1">
      <c r="A263" s="203"/>
      <c r="B263" s="141"/>
      <c r="C263" s="13"/>
      <c r="D263" s="156" t="s">
        <v>117</v>
      </c>
      <c r="E263" s="157" t="s">
        <v>1</v>
      </c>
      <c r="F263" s="158" t="s">
        <v>439</v>
      </c>
      <c r="G263" s="13"/>
      <c r="H263" s="159">
        <v>802.5</v>
      </c>
      <c r="I263" s="13"/>
      <c r="J263" s="13"/>
      <c r="K263" s="201"/>
      <c r="L263" s="30"/>
      <c r="M263" s="149"/>
      <c r="N263" s="150"/>
      <c r="O263" s="151"/>
      <c r="P263" s="151"/>
      <c r="Q263" s="151"/>
      <c r="R263" s="151"/>
      <c r="S263" s="151"/>
      <c r="T263" s="152"/>
      <c r="U263" s="203"/>
      <c r="V263" s="203"/>
      <c r="W263" s="203"/>
      <c r="X263" s="203"/>
      <c r="Y263" s="203"/>
      <c r="Z263" s="203"/>
      <c r="AA263" s="203"/>
      <c r="AB263" s="203"/>
      <c r="AC263" s="203"/>
      <c r="AD263" s="203"/>
      <c r="AE263" s="203"/>
      <c r="AR263" s="153"/>
      <c r="AT263" s="153"/>
      <c r="AU263" s="153"/>
      <c r="AY263" s="17"/>
      <c r="BE263" s="154"/>
      <c r="BF263" s="154"/>
      <c r="BG263" s="154"/>
      <c r="BH263" s="154"/>
      <c r="BI263" s="154"/>
      <c r="BJ263" s="17"/>
      <c r="BK263" s="154"/>
      <c r="BL263" s="17"/>
      <c r="BM263" s="153"/>
    </row>
    <row r="264" spans="1:65" s="2" customFormat="1" ht="16.5" customHeight="1">
      <c r="A264" s="203"/>
      <c r="B264" s="141"/>
      <c r="C264" s="142">
        <v>73</v>
      </c>
      <c r="D264" s="142" t="s">
        <v>112</v>
      </c>
      <c r="E264" s="143" t="s">
        <v>440</v>
      </c>
      <c r="F264" s="144" t="s">
        <v>441</v>
      </c>
      <c r="G264" s="145" t="s">
        <v>178</v>
      </c>
      <c r="H264" s="146">
        <v>197.5</v>
      </c>
      <c r="I264" s="147"/>
      <c r="J264" s="147">
        <f>ROUND(I264*H264,2)</f>
        <v>0</v>
      </c>
      <c r="K264" s="201"/>
      <c r="L264" s="30"/>
      <c r="M264" s="149"/>
      <c r="N264" s="150"/>
      <c r="O264" s="151"/>
      <c r="P264" s="151"/>
      <c r="Q264" s="151"/>
      <c r="R264" s="151"/>
      <c r="S264" s="151"/>
      <c r="T264" s="152"/>
      <c r="U264" s="203"/>
      <c r="V264" s="203"/>
      <c r="W264" s="203"/>
      <c r="X264" s="203"/>
      <c r="Y264" s="203"/>
      <c r="Z264" s="203"/>
      <c r="AA264" s="203"/>
      <c r="AB264" s="203"/>
      <c r="AC264" s="203"/>
      <c r="AD264" s="203"/>
      <c r="AE264" s="203"/>
      <c r="AR264" s="153"/>
      <c r="AT264" s="153"/>
      <c r="AU264" s="153"/>
      <c r="AY264" s="17"/>
      <c r="BE264" s="154"/>
      <c r="BF264" s="154"/>
      <c r="BG264" s="154"/>
      <c r="BH264" s="154"/>
      <c r="BI264" s="154"/>
      <c r="BJ264" s="17"/>
      <c r="BK264" s="154"/>
      <c r="BL264" s="17"/>
      <c r="BM264" s="153"/>
    </row>
    <row r="265" spans="1:65" s="2" customFormat="1" ht="16.5" customHeight="1">
      <c r="A265" s="203"/>
      <c r="B265" s="141"/>
      <c r="C265" s="142">
        <v>74</v>
      </c>
      <c r="D265" s="142" t="s">
        <v>112</v>
      </c>
      <c r="E265" s="143" t="s">
        <v>442</v>
      </c>
      <c r="F265" s="144" t="s">
        <v>443</v>
      </c>
      <c r="G265" s="145" t="s">
        <v>178</v>
      </c>
      <c r="H265" s="146">
        <v>17775</v>
      </c>
      <c r="I265" s="147"/>
      <c r="J265" s="147">
        <f>ROUND(I265*H265,2)</f>
        <v>0</v>
      </c>
      <c r="K265" s="201"/>
      <c r="L265" s="30"/>
      <c r="M265" s="149"/>
      <c r="N265" s="150"/>
      <c r="O265" s="151"/>
      <c r="P265" s="151"/>
      <c r="Q265" s="151"/>
      <c r="R265" s="151"/>
      <c r="S265" s="151"/>
      <c r="T265" s="152"/>
      <c r="U265" s="203"/>
      <c r="V265" s="203"/>
      <c r="W265" s="203"/>
      <c r="X265" s="203"/>
      <c r="Y265" s="203"/>
      <c r="Z265" s="203"/>
      <c r="AA265" s="203"/>
      <c r="AB265" s="203"/>
      <c r="AC265" s="203"/>
      <c r="AD265" s="203"/>
      <c r="AE265" s="203"/>
      <c r="AR265" s="153"/>
      <c r="AT265" s="153"/>
      <c r="AU265" s="153"/>
      <c r="AY265" s="17"/>
      <c r="BE265" s="154"/>
      <c r="BF265" s="154"/>
      <c r="BG265" s="154"/>
      <c r="BH265" s="154"/>
      <c r="BI265" s="154"/>
      <c r="BJ265" s="17"/>
      <c r="BK265" s="154"/>
      <c r="BL265" s="17"/>
      <c r="BM265" s="153"/>
    </row>
    <row r="266" spans="1:65" s="2" customFormat="1" ht="16.5" customHeight="1">
      <c r="A266" s="203"/>
      <c r="B266" s="141"/>
      <c r="C266" s="13"/>
      <c r="D266" s="156" t="s">
        <v>117</v>
      </c>
      <c r="E266" s="157" t="s">
        <v>1</v>
      </c>
      <c r="F266" s="158" t="s">
        <v>451</v>
      </c>
      <c r="G266" s="13"/>
      <c r="H266" s="159">
        <v>14775</v>
      </c>
      <c r="I266" s="13"/>
      <c r="J266" s="13"/>
      <c r="K266" s="201"/>
      <c r="L266" s="30"/>
      <c r="M266" s="149"/>
      <c r="N266" s="150"/>
      <c r="O266" s="151"/>
      <c r="P266" s="151"/>
      <c r="Q266" s="151"/>
      <c r="R266" s="151"/>
      <c r="S266" s="151"/>
      <c r="T266" s="152"/>
      <c r="U266" s="203"/>
      <c r="V266" s="203"/>
      <c r="W266" s="203"/>
      <c r="X266" s="203"/>
      <c r="Y266" s="203"/>
      <c r="Z266" s="203"/>
      <c r="AA266" s="203"/>
      <c r="AB266" s="203"/>
      <c r="AC266" s="203"/>
      <c r="AD266" s="203"/>
      <c r="AE266" s="203"/>
      <c r="AR266" s="153"/>
      <c r="AT266" s="153"/>
      <c r="AU266" s="153"/>
      <c r="AY266" s="17"/>
      <c r="BE266" s="154"/>
      <c r="BF266" s="154"/>
      <c r="BG266" s="154"/>
      <c r="BH266" s="154"/>
      <c r="BI266" s="154"/>
      <c r="BJ266" s="17"/>
      <c r="BK266" s="154"/>
      <c r="BL266" s="17"/>
      <c r="BM266" s="153"/>
    </row>
    <row r="267" spans="1:65" s="2" customFormat="1" ht="16.5" customHeight="1">
      <c r="A267" s="203"/>
      <c r="B267" s="141"/>
      <c r="C267" s="142">
        <v>75</v>
      </c>
      <c r="D267" s="142" t="s">
        <v>112</v>
      </c>
      <c r="E267" s="143" t="s">
        <v>444</v>
      </c>
      <c r="F267" s="144" t="s">
        <v>445</v>
      </c>
      <c r="G267" s="145" t="s">
        <v>178</v>
      </c>
      <c r="H267" s="146">
        <v>197.5</v>
      </c>
      <c r="I267" s="147"/>
      <c r="J267" s="147">
        <f>ROUND(I267*H267,2)</f>
        <v>0</v>
      </c>
      <c r="K267" s="201"/>
      <c r="L267" s="30"/>
      <c r="M267" s="149"/>
      <c r="N267" s="150"/>
      <c r="O267" s="151"/>
      <c r="P267" s="151"/>
      <c r="Q267" s="151"/>
      <c r="R267" s="151"/>
      <c r="S267" s="151"/>
      <c r="T267" s="152"/>
      <c r="U267" s="203"/>
      <c r="V267" s="203"/>
      <c r="W267" s="203"/>
      <c r="X267" s="203"/>
      <c r="Y267" s="203"/>
      <c r="Z267" s="203"/>
      <c r="AA267" s="203"/>
      <c r="AB267" s="203"/>
      <c r="AC267" s="203"/>
      <c r="AD267" s="203"/>
      <c r="AE267" s="203"/>
      <c r="AR267" s="153"/>
      <c r="AT267" s="153"/>
      <c r="AU267" s="153"/>
      <c r="AY267" s="17"/>
      <c r="BE267" s="154"/>
      <c r="BF267" s="154"/>
      <c r="BG267" s="154"/>
      <c r="BH267" s="154"/>
      <c r="BI267" s="154"/>
      <c r="BJ267" s="17"/>
      <c r="BK267" s="154"/>
      <c r="BL267" s="17"/>
      <c r="BM267" s="153"/>
    </row>
    <row r="268" spans="1:65" s="2" customFormat="1" ht="16.5" customHeight="1">
      <c r="A268" s="203"/>
      <c r="B268" s="141"/>
      <c r="C268" s="195"/>
      <c r="D268" s="195"/>
      <c r="E268" s="196"/>
      <c r="F268" s="197"/>
      <c r="G268" s="198"/>
      <c r="H268" s="199"/>
      <c r="I268" s="200"/>
      <c r="J268" s="200"/>
      <c r="K268" s="201"/>
      <c r="L268" s="30"/>
      <c r="M268" s="149"/>
      <c r="N268" s="150"/>
      <c r="O268" s="151"/>
      <c r="P268" s="151"/>
      <c r="Q268" s="151"/>
      <c r="R268" s="151"/>
      <c r="S268" s="151"/>
      <c r="T268" s="152"/>
      <c r="U268" s="203"/>
      <c r="V268" s="203"/>
      <c r="W268" s="203"/>
      <c r="X268" s="203"/>
      <c r="Y268" s="203"/>
      <c r="Z268" s="203"/>
      <c r="AA268" s="203"/>
      <c r="AB268" s="203"/>
      <c r="AC268" s="203"/>
      <c r="AD268" s="203"/>
      <c r="AE268" s="203"/>
      <c r="AR268" s="153"/>
      <c r="AT268" s="153"/>
      <c r="AU268" s="153"/>
      <c r="AY268" s="17"/>
      <c r="BE268" s="154"/>
      <c r="BF268" s="154"/>
      <c r="BG268" s="154"/>
      <c r="BH268" s="154"/>
      <c r="BI268" s="154"/>
      <c r="BJ268" s="17"/>
      <c r="BK268" s="154"/>
      <c r="BL268" s="17"/>
      <c r="BM268" s="153"/>
    </row>
    <row r="269" spans="1:65" s="13" customFormat="1">
      <c r="B269" s="155"/>
      <c r="D269" s="156"/>
      <c r="E269" s="157"/>
      <c r="F269" s="158"/>
      <c r="H269" s="159"/>
      <c r="L269" s="155"/>
      <c r="M269" s="160"/>
      <c r="N269" s="161"/>
      <c r="O269" s="161"/>
      <c r="P269" s="161"/>
      <c r="Q269" s="161"/>
      <c r="R269" s="161"/>
      <c r="S269" s="161"/>
      <c r="T269" s="162"/>
      <c r="AT269" s="157"/>
      <c r="AU269" s="157"/>
      <c r="AY269" s="157"/>
    </row>
    <row r="270" spans="1:65" s="13" customFormat="1" ht="13.2">
      <c r="B270" s="155"/>
      <c r="C270" s="12"/>
      <c r="D270" s="130" t="s">
        <v>66</v>
      </c>
      <c r="E270" s="139">
        <v>96</v>
      </c>
      <c r="F270" s="139" t="s">
        <v>373</v>
      </c>
      <c r="G270" s="12"/>
      <c r="H270" s="12"/>
      <c r="I270" s="12"/>
      <c r="J270" s="140">
        <f>SUM(J271:J275)</f>
        <v>0</v>
      </c>
      <c r="L270" s="155"/>
      <c r="M270" s="160"/>
      <c r="N270" s="161"/>
      <c r="O270" s="161"/>
      <c r="P270" s="161"/>
      <c r="Q270" s="161"/>
      <c r="R270" s="161"/>
      <c r="S270" s="161"/>
      <c r="T270" s="162"/>
      <c r="AT270" s="157"/>
      <c r="AU270" s="157"/>
      <c r="AY270" s="157"/>
    </row>
    <row r="271" spans="1:65" s="13" customFormat="1" ht="11.4">
      <c r="B271" s="155"/>
      <c r="C271" s="142">
        <v>76</v>
      </c>
      <c r="D271" s="142" t="s">
        <v>112</v>
      </c>
      <c r="E271" s="143" t="s">
        <v>374</v>
      </c>
      <c r="F271" s="144" t="s">
        <v>375</v>
      </c>
      <c r="G271" s="145" t="s">
        <v>114</v>
      </c>
      <c r="H271" s="146">
        <v>40</v>
      </c>
      <c r="I271" s="147"/>
      <c r="J271" s="147">
        <f>ROUND(I271*H271,2)</f>
        <v>0</v>
      </c>
      <c r="L271" s="155"/>
      <c r="M271" s="160"/>
      <c r="N271" s="161"/>
      <c r="O271" s="161"/>
      <c r="P271" s="161"/>
      <c r="Q271" s="161"/>
      <c r="R271" s="161"/>
      <c r="S271" s="161"/>
      <c r="T271" s="162"/>
      <c r="AT271" s="157"/>
      <c r="AU271" s="157"/>
      <c r="AY271" s="157"/>
    </row>
    <row r="272" spans="1:65" s="13" customFormat="1">
      <c r="B272" s="155"/>
      <c r="D272" s="156" t="s">
        <v>117</v>
      </c>
      <c r="E272" s="157" t="s">
        <v>1</v>
      </c>
      <c r="F272" s="158">
        <v>40</v>
      </c>
      <c r="H272" s="159">
        <v>40</v>
      </c>
      <c r="L272" s="155"/>
      <c r="M272" s="160"/>
      <c r="N272" s="161"/>
      <c r="O272" s="161"/>
      <c r="P272" s="161"/>
      <c r="Q272" s="161"/>
      <c r="R272" s="161"/>
      <c r="S272" s="161"/>
      <c r="T272" s="162"/>
      <c r="AT272" s="157"/>
      <c r="AU272" s="157"/>
      <c r="AY272" s="157"/>
    </row>
    <row r="273" spans="2:51" s="13" customFormat="1" ht="11.4">
      <c r="B273" s="155"/>
      <c r="C273" s="142">
        <v>77</v>
      </c>
      <c r="D273" s="142" t="s">
        <v>112</v>
      </c>
      <c r="E273" s="143" t="s">
        <v>376</v>
      </c>
      <c r="F273" s="144" t="s">
        <v>377</v>
      </c>
      <c r="G273" s="145" t="s">
        <v>151</v>
      </c>
      <c r="H273" s="146">
        <v>2.5</v>
      </c>
      <c r="I273" s="147"/>
      <c r="J273" s="147">
        <f>ROUND(I273*H273,2)</f>
        <v>0</v>
      </c>
      <c r="L273" s="155"/>
      <c r="M273" s="160"/>
      <c r="N273" s="161"/>
      <c r="O273" s="161"/>
      <c r="P273" s="161"/>
      <c r="Q273" s="161"/>
      <c r="R273" s="161"/>
      <c r="S273" s="161"/>
      <c r="T273" s="162"/>
      <c r="AT273" s="157"/>
      <c r="AU273" s="157"/>
      <c r="AY273" s="157"/>
    </row>
    <row r="274" spans="2:51" s="13" customFormat="1">
      <c r="B274" s="155"/>
      <c r="D274" s="156" t="s">
        <v>117</v>
      </c>
      <c r="E274" s="157" t="s">
        <v>1</v>
      </c>
      <c r="F274" s="158">
        <v>2.5</v>
      </c>
      <c r="H274" s="159">
        <v>2.5</v>
      </c>
      <c r="L274" s="155"/>
      <c r="M274" s="160"/>
      <c r="N274" s="161"/>
      <c r="O274" s="161"/>
      <c r="P274" s="161"/>
      <c r="Q274" s="161"/>
      <c r="R274" s="161"/>
      <c r="S274" s="161"/>
      <c r="T274" s="162"/>
      <c r="AT274" s="157"/>
      <c r="AU274" s="157"/>
      <c r="AY274" s="157"/>
    </row>
    <row r="275" spans="2:51" s="13" customFormat="1" ht="11.4">
      <c r="B275" s="155"/>
      <c r="C275" s="219">
        <v>78</v>
      </c>
      <c r="D275" s="219" t="s">
        <v>112</v>
      </c>
      <c r="E275" s="220" t="s">
        <v>519</v>
      </c>
      <c r="F275" s="221" t="s">
        <v>520</v>
      </c>
      <c r="G275" s="222" t="s">
        <v>178</v>
      </c>
      <c r="H275" s="223">
        <v>126</v>
      </c>
      <c r="I275" s="224"/>
      <c r="J275" s="224">
        <f>ROUND(I275*H275,2)</f>
        <v>0</v>
      </c>
      <c r="L275" s="155"/>
      <c r="M275" s="160"/>
      <c r="N275" s="161"/>
      <c r="O275" s="161"/>
      <c r="P275" s="161"/>
      <c r="Q275" s="161"/>
      <c r="R275" s="161"/>
      <c r="S275" s="161"/>
      <c r="T275" s="162"/>
      <c r="AT275" s="157"/>
      <c r="AU275" s="157"/>
      <c r="AY275" s="157"/>
    </row>
    <row r="276" spans="2:51" s="13" customFormat="1">
      <c r="B276" s="155"/>
      <c r="D276" s="156"/>
      <c r="E276" s="157"/>
      <c r="F276" s="158"/>
      <c r="H276" s="159"/>
      <c r="L276" s="155"/>
      <c r="M276" s="160"/>
      <c r="N276" s="161"/>
      <c r="O276" s="161"/>
      <c r="P276" s="161"/>
      <c r="Q276" s="161"/>
      <c r="R276" s="161"/>
      <c r="S276" s="161"/>
      <c r="T276" s="162"/>
      <c r="AT276" s="157"/>
      <c r="AU276" s="157"/>
      <c r="AY276" s="157"/>
    </row>
    <row r="277" spans="2:51" s="13" customFormat="1" ht="13.2">
      <c r="B277" s="155"/>
      <c r="C277" s="12"/>
      <c r="D277" s="130" t="s">
        <v>66</v>
      </c>
      <c r="E277" s="139" t="s">
        <v>378</v>
      </c>
      <c r="F277" s="139" t="s">
        <v>379</v>
      </c>
      <c r="G277" s="12"/>
      <c r="H277" s="12"/>
      <c r="I277" s="12"/>
      <c r="J277" s="140">
        <f>SUM(J278:J283)</f>
        <v>0</v>
      </c>
      <c r="L277" s="155"/>
      <c r="M277" s="160"/>
      <c r="N277" s="161"/>
      <c r="O277" s="161"/>
      <c r="P277" s="161"/>
      <c r="Q277" s="161"/>
      <c r="R277" s="161"/>
      <c r="S277" s="161"/>
      <c r="T277" s="162"/>
      <c r="AT277" s="157"/>
      <c r="AU277" s="157"/>
      <c r="AY277" s="157"/>
    </row>
    <row r="278" spans="2:51" s="13" customFormat="1" ht="11.4">
      <c r="B278" s="155"/>
      <c r="C278" s="142">
        <v>79</v>
      </c>
      <c r="D278" s="142" t="s">
        <v>112</v>
      </c>
      <c r="E278" s="143" t="s">
        <v>381</v>
      </c>
      <c r="F278" s="144" t="s">
        <v>380</v>
      </c>
      <c r="G278" s="145" t="s">
        <v>124</v>
      </c>
      <c r="H278" s="146">
        <v>7.15</v>
      </c>
      <c r="I278" s="147"/>
      <c r="J278" s="147">
        <f>ROUND(I278*H278,2)</f>
        <v>0</v>
      </c>
      <c r="L278" s="155"/>
      <c r="M278" s="160"/>
      <c r="N278" s="161"/>
      <c r="O278" s="161"/>
      <c r="P278" s="161"/>
      <c r="Q278" s="161"/>
      <c r="R278" s="161"/>
      <c r="S278" s="161"/>
      <c r="T278" s="162"/>
      <c r="AT278" s="157"/>
      <c r="AU278" s="157"/>
      <c r="AY278" s="157"/>
    </row>
    <row r="279" spans="2:51" s="13" customFormat="1">
      <c r="B279" s="155"/>
      <c r="D279" s="156" t="s">
        <v>117</v>
      </c>
      <c r="E279" s="157" t="s">
        <v>1</v>
      </c>
      <c r="F279" s="158">
        <v>7.15</v>
      </c>
      <c r="H279" s="159">
        <v>7.15</v>
      </c>
      <c r="L279" s="155"/>
      <c r="M279" s="160"/>
      <c r="N279" s="161"/>
      <c r="O279" s="161"/>
      <c r="P279" s="161"/>
      <c r="Q279" s="161"/>
      <c r="R279" s="161"/>
      <c r="S279" s="161"/>
      <c r="T279" s="162"/>
      <c r="AT279" s="157"/>
      <c r="AU279" s="157"/>
      <c r="AY279" s="157"/>
    </row>
    <row r="280" spans="2:51" s="13" customFormat="1" ht="11.4">
      <c r="B280" s="155"/>
      <c r="C280" s="142">
        <v>80</v>
      </c>
      <c r="D280" s="142" t="s">
        <v>112</v>
      </c>
      <c r="E280" s="143" t="s">
        <v>382</v>
      </c>
      <c r="F280" s="144" t="s">
        <v>383</v>
      </c>
      <c r="G280" s="145" t="s">
        <v>124</v>
      </c>
      <c r="H280" s="146">
        <v>71.5</v>
      </c>
      <c r="I280" s="147"/>
      <c r="J280" s="147">
        <f>ROUND(I280*H280,2)</f>
        <v>0</v>
      </c>
      <c r="L280" s="155"/>
      <c r="M280" s="160"/>
      <c r="N280" s="161"/>
      <c r="O280" s="161"/>
      <c r="P280" s="161"/>
      <c r="Q280" s="161"/>
      <c r="R280" s="161"/>
      <c r="S280" s="161"/>
      <c r="T280" s="162"/>
      <c r="AT280" s="157"/>
      <c r="AU280" s="157"/>
      <c r="AY280" s="157"/>
    </row>
    <row r="281" spans="2:51" s="13" customFormat="1" ht="11.4">
      <c r="B281" s="155"/>
      <c r="C281" s="142">
        <v>81</v>
      </c>
      <c r="D281" s="142" t="s">
        <v>112</v>
      </c>
      <c r="E281" s="143" t="s">
        <v>384</v>
      </c>
      <c r="F281" s="210" t="s">
        <v>385</v>
      </c>
      <c r="G281" s="145" t="s">
        <v>124</v>
      </c>
      <c r="H281" s="146">
        <v>7.15</v>
      </c>
      <c r="I281" s="214"/>
      <c r="J281" s="147">
        <f>ROUND(I281*H281,2)</f>
        <v>0</v>
      </c>
      <c r="L281" s="208"/>
      <c r="M281" s="160"/>
      <c r="N281" s="161"/>
      <c r="O281" s="161"/>
      <c r="P281" s="161"/>
      <c r="Q281" s="161"/>
      <c r="R281" s="161"/>
      <c r="S281" s="161"/>
      <c r="T281" s="162"/>
      <c r="AT281" s="157"/>
      <c r="AU281" s="157"/>
      <c r="AY281" s="157"/>
    </row>
    <row r="282" spans="2:51" s="13" customFormat="1" ht="11.4">
      <c r="B282" s="155"/>
      <c r="C282" s="142">
        <v>82</v>
      </c>
      <c r="D282" s="142" t="s">
        <v>112</v>
      </c>
      <c r="E282" s="143" t="s">
        <v>386</v>
      </c>
      <c r="F282" s="210" t="s">
        <v>387</v>
      </c>
      <c r="G282" s="145" t="s">
        <v>124</v>
      </c>
      <c r="H282" s="146">
        <v>7.15</v>
      </c>
      <c r="I282" s="214"/>
      <c r="J282" s="147">
        <f>ROUND(I282*H282,2)</f>
        <v>0</v>
      </c>
      <c r="L282" s="208"/>
      <c r="M282" s="160"/>
      <c r="N282" s="161"/>
      <c r="O282" s="161"/>
      <c r="P282" s="161"/>
      <c r="Q282" s="161"/>
      <c r="R282" s="161"/>
      <c r="S282" s="161"/>
      <c r="T282" s="162"/>
      <c r="AT282" s="157"/>
      <c r="AU282" s="157"/>
      <c r="AY282" s="157"/>
    </row>
    <row r="283" spans="2:51" s="13" customFormat="1" ht="11.4">
      <c r="B283" s="155"/>
      <c r="C283" s="142">
        <v>83</v>
      </c>
      <c r="D283" s="142" t="s">
        <v>112</v>
      </c>
      <c r="E283" s="143" t="s">
        <v>388</v>
      </c>
      <c r="F283" s="210" t="s">
        <v>389</v>
      </c>
      <c r="G283" s="145" t="s">
        <v>124</v>
      </c>
      <c r="H283" s="146">
        <v>7.15</v>
      </c>
      <c r="I283" s="214"/>
      <c r="J283" s="147">
        <f>ROUND(I283*H283,2)</f>
        <v>0</v>
      </c>
      <c r="L283" s="208"/>
      <c r="M283" s="160"/>
      <c r="N283" s="161"/>
      <c r="O283" s="161"/>
      <c r="P283" s="161"/>
      <c r="Q283" s="161"/>
      <c r="R283" s="161"/>
      <c r="S283" s="161"/>
      <c r="T283" s="162"/>
      <c r="AT283" s="157"/>
      <c r="AU283" s="157"/>
      <c r="AY283" s="157"/>
    </row>
    <row r="284" spans="2:51" s="13" customFormat="1">
      <c r="B284" s="155"/>
      <c r="D284" s="156"/>
      <c r="E284" s="157"/>
      <c r="F284" s="158"/>
      <c r="H284" s="159"/>
      <c r="L284" s="155"/>
      <c r="M284" s="160"/>
      <c r="N284" s="161"/>
      <c r="O284" s="161"/>
      <c r="P284" s="161"/>
      <c r="Q284" s="161"/>
      <c r="R284" s="161"/>
      <c r="S284" s="161"/>
      <c r="T284" s="162"/>
      <c r="AT284" s="157"/>
      <c r="AU284" s="157"/>
      <c r="AY284" s="157"/>
    </row>
    <row r="285" spans="2:51" s="13" customFormat="1">
      <c r="B285" s="155"/>
      <c r="D285" s="156"/>
      <c r="E285" s="157"/>
      <c r="F285" s="158"/>
      <c r="H285" s="159"/>
      <c r="L285" s="155"/>
      <c r="M285" s="160"/>
      <c r="N285" s="161"/>
      <c r="O285" s="161"/>
      <c r="P285" s="161"/>
      <c r="Q285" s="161"/>
      <c r="R285" s="161"/>
      <c r="S285" s="161"/>
      <c r="T285" s="162"/>
      <c r="AT285" s="157"/>
      <c r="AU285" s="157"/>
      <c r="AY285" s="157"/>
    </row>
    <row r="286" spans="2:51" s="13" customFormat="1" ht="13.2">
      <c r="B286" s="155"/>
      <c r="C286" s="12"/>
      <c r="D286" s="130" t="s">
        <v>66</v>
      </c>
      <c r="E286" s="139">
        <v>97</v>
      </c>
      <c r="F286" s="139" t="s">
        <v>354</v>
      </c>
      <c r="G286" s="12"/>
      <c r="H286" s="12"/>
      <c r="I286" s="12"/>
      <c r="J286" s="140">
        <f>J287</f>
        <v>0</v>
      </c>
      <c r="L286" s="155"/>
      <c r="M286" s="160"/>
      <c r="N286" s="161"/>
      <c r="O286" s="161"/>
      <c r="P286" s="161"/>
      <c r="Q286" s="161"/>
      <c r="R286" s="161"/>
      <c r="S286" s="161"/>
      <c r="T286" s="162"/>
      <c r="AT286" s="157"/>
      <c r="AU286" s="157"/>
      <c r="AY286" s="157"/>
    </row>
    <row r="287" spans="2:51" s="13" customFormat="1" ht="34.200000000000003">
      <c r="B287" s="155"/>
      <c r="C287" s="142">
        <v>84</v>
      </c>
      <c r="D287" s="142" t="s">
        <v>112</v>
      </c>
      <c r="E287" s="143" t="s">
        <v>355</v>
      </c>
      <c r="F287" s="144" t="s">
        <v>356</v>
      </c>
      <c r="G287" s="145" t="s">
        <v>166</v>
      </c>
      <c r="H287" s="146">
        <v>10</v>
      </c>
      <c r="I287" s="147"/>
      <c r="J287" s="147">
        <f>ROUND(I287*H287,2)</f>
        <v>0</v>
      </c>
      <c r="L287" s="155"/>
      <c r="M287" s="160"/>
      <c r="N287" s="161"/>
      <c r="O287" s="161"/>
      <c r="P287" s="161"/>
      <c r="Q287" s="161"/>
      <c r="R287" s="161"/>
      <c r="S287" s="161"/>
      <c r="T287" s="162"/>
      <c r="AT287" s="157"/>
      <c r="AU287" s="157"/>
      <c r="AY287" s="157"/>
    </row>
    <row r="288" spans="2:51" s="13" customFormat="1">
      <c r="B288" s="155"/>
      <c r="D288" s="156" t="s">
        <v>117</v>
      </c>
      <c r="E288" s="157" t="s">
        <v>1</v>
      </c>
      <c r="F288" s="158">
        <v>10</v>
      </c>
      <c r="H288" s="159">
        <v>10</v>
      </c>
      <c r="L288" s="155"/>
      <c r="M288" s="160"/>
      <c r="N288" s="161"/>
      <c r="O288" s="161"/>
      <c r="P288" s="161"/>
      <c r="Q288" s="161"/>
      <c r="R288" s="161"/>
      <c r="S288" s="161"/>
      <c r="T288" s="162"/>
      <c r="AT288" s="157"/>
      <c r="AU288" s="157"/>
      <c r="AY288" s="157"/>
    </row>
    <row r="289" spans="2:51" s="13" customFormat="1">
      <c r="B289" s="155"/>
      <c r="D289" s="156"/>
      <c r="E289" s="157"/>
      <c r="F289" s="158"/>
      <c r="H289" s="159"/>
      <c r="L289" s="155"/>
      <c r="M289" s="160"/>
      <c r="N289" s="161"/>
      <c r="O289" s="161"/>
      <c r="P289" s="161"/>
      <c r="Q289" s="161"/>
      <c r="R289" s="161"/>
      <c r="S289" s="161"/>
      <c r="T289" s="162"/>
      <c r="AT289" s="157"/>
      <c r="AU289" s="157"/>
      <c r="AY289" s="157"/>
    </row>
    <row r="290" spans="2:51" s="13" customFormat="1">
      <c r="B290" s="155"/>
      <c r="D290" s="156"/>
      <c r="E290" s="157"/>
      <c r="F290" s="158"/>
      <c r="H290" s="159"/>
      <c r="L290" s="155"/>
      <c r="M290" s="160"/>
      <c r="N290" s="161"/>
      <c r="O290" s="161"/>
      <c r="P290" s="161"/>
      <c r="Q290" s="161"/>
      <c r="R290" s="161"/>
      <c r="S290" s="161"/>
      <c r="T290" s="162"/>
      <c r="AT290" s="157"/>
      <c r="AU290" s="157"/>
      <c r="AY290" s="157"/>
    </row>
    <row r="291" spans="2:51" s="13" customFormat="1" ht="13.2">
      <c r="B291" s="155"/>
      <c r="C291" s="12"/>
      <c r="D291" s="130" t="s">
        <v>66</v>
      </c>
      <c r="E291" s="139">
        <v>767</v>
      </c>
      <c r="F291" s="139" t="s">
        <v>423</v>
      </c>
      <c r="G291" s="12"/>
      <c r="H291" s="12"/>
      <c r="I291" s="12"/>
      <c r="J291" s="140">
        <f>SUM(J292:J310)</f>
        <v>0</v>
      </c>
      <c r="L291" s="155"/>
      <c r="M291" s="160"/>
      <c r="N291" s="161"/>
      <c r="O291" s="161"/>
      <c r="P291" s="161"/>
      <c r="Q291" s="161"/>
      <c r="R291" s="161"/>
      <c r="S291" s="161"/>
      <c r="T291" s="162"/>
      <c r="AT291" s="157"/>
      <c r="AU291" s="157"/>
      <c r="AY291" s="157"/>
    </row>
    <row r="292" spans="2:51" s="13" customFormat="1" ht="11.4">
      <c r="B292" s="155"/>
      <c r="C292" s="219">
        <v>85</v>
      </c>
      <c r="D292" s="219" t="s">
        <v>112</v>
      </c>
      <c r="E292" s="220" t="s">
        <v>511</v>
      </c>
      <c r="F292" s="221" t="s">
        <v>512</v>
      </c>
      <c r="G292" s="222" t="s">
        <v>114</v>
      </c>
      <c r="H292" s="223">
        <v>35</v>
      </c>
      <c r="I292" s="224"/>
      <c r="J292" s="224">
        <f>ROUND(I292*H292,2)</f>
        <v>0</v>
      </c>
      <c r="L292" s="155"/>
      <c r="M292" s="160"/>
      <c r="N292" s="161"/>
      <c r="O292" s="161"/>
      <c r="P292" s="161"/>
      <c r="Q292" s="161"/>
      <c r="R292" s="161"/>
      <c r="S292" s="161"/>
      <c r="T292" s="162"/>
      <c r="AT292" s="157"/>
      <c r="AU292" s="157"/>
      <c r="AY292" s="157"/>
    </row>
    <row r="293" spans="2:51" s="13" customFormat="1" ht="22.8">
      <c r="B293" s="155"/>
      <c r="C293" s="219">
        <v>86</v>
      </c>
      <c r="D293" s="219" t="s">
        <v>112</v>
      </c>
      <c r="E293" s="220" t="s">
        <v>496</v>
      </c>
      <c r="F293" s="221" t="s">
        <v>497</v>
      </c>
      <c r="G293" s="222" t="s">
        <v>114</v>
      </c>
      <c r="H293" s="223">
        <v>35</v>
      </c>
      <c r="I293" s="224"/>
      <c r="J293" s="224">
        <f>ROUND(I293*H293,2)</f>
        <v>0</v>
      </c>
      <c r="L293" s="155"/>
      <c r="M293" s="160"/>
      <c r="N293" s="161"/>
      <c r="O293" s="161"/>
      <c r="P293" s="161"/>
      <c r="Q293" s="161"/>
      <c r="R293" s="161"/>
      <c r="S293" s="161"/>
      <c r="T293" s="162"/>
      <c r="AT293" s="157"/>
      <c r="AU293" s="157"/>
      <c r="AY293" s="157"/>
    </row>
    <row r="294" spans="2:51" s="13" customFormat="1" ht="11.4">
      <c r="B294" s="155"/>
      <c r="C294" s="219">
        <v>87</v>
      </c>
      <c r="D294" s="219" t="s">
        <v>112</v>
      </c>
      <c r="E294" s="220" t="s">
        <v>498</v>
      </c>
      <c r="F294" s="221" t="s">
        <v>499</v>
      </c>
      <c r="G294" s="222" t="s">
        <v>114</v>
      </c>
      <c r="H294" s="223">
        <v>35</v>
      </c>
      <c r="I294" s="224"/>
      <c r="J294" s="224">
        <f>ROUND(I294*H294,2)</f>
        <v>0</v>
      </c>
      <c r="L294" s="155"/>
      <c r="M294" s="160"/>
      <c r="N294" s="161"/>
      <c r="O294" s="161"/>
      <c r="P294" s="161"/>
      <c r="Q294" s="161"/>
      <c r="R294" s="161"/>
      <c r="S294" s="161"/>
      <c r="T294" s="162"/>
      <c r="AT294" s="157"/>
      <c r="AU294" s="157"/>
      <c r="AY294" s="157"/>
    </row>
    <row r="295" spans="2:51" s="13" customFormat="1" ht="11.4">
      <c r="B295" s="155"/>
      <c r="C295" s="219">
        <v>88</v>
      </c>
      <c r="D295" s="219" t="s">
        <v>112</v>
      </c>
      <c r="E295" s="220" t="s">
        <v>498</v>
      </c>
      <c r="F295" s="221" t="s">
        <v>499</v>
      </c>
      <c r="G295" s="222" t="s">
        <v>114</v>
      </c>
      <c r="H295" s="223">
        <v>35</v>
      </c>
      <c r="I295" s="224"/>
      <c r="J295" s="224">
        <f>ROUND(I295*H295,2)</f>
        <v>0</v>
      </c>
      <c r="L295" s="155"/>
      <c r="M295" s="160"/>
      <c r="N295" s="161"/>
      <c r="O295" s="161"/>
      <c r="P295" s="161"/>
      <c r="Q295" s="161"/>
      <c r="R295" s="161"/>
      <c r="S295" s="161"/>
      <c r="T295" s="162"/>
      <c r="AT295" s="157"/>
      <c r="AU295" s="157"/>
      <c r="AY295" s="157"/>
    </row>
    <row r="296" spans="2:51" s="13" customFormat="1" ht="11.4">
      <c r="B296" s="155"/>
      <c r="C296" s="142">
        <v>89</v>
      </c>
      <c r="D296" s="142" t="s">
        <v>112</v>
      </c>
      <c r="E296" s="143" t="s">
        <v>495</v>
      </c>
      <c r="F296" s="210" t="s">
        <v>500</v>
      </c>
      <c r="G296" s="145" t="s">
        <v>285</v>
      </c>
      <c r="H296" s="146">
        <v>1550</v>
      </c>
      <c r="I296" s="214"/>
      <c r="J296" s="147">
        <f>ROUND(I296*H296,2)</f>
        <v>0</v>
      </c>
      <c r="L296" s="155"/>
      <c r="M296" s="160"/>
      <c r="N296" s="161"/>
      <c r="O296" s="161"/>
      <c r="P296" s="161"/>
      <c r="Q296" s="161"/>
      <c r="R296" s="161"/>
      <c r="S296" s="161"/>
      <c r="T296" s="162"/>
      <c r="AT296" s="157"/>
      <c r="AU296" s="157"/>
      <c r="AY296" s="157"/>
    </row>
    <row r="297" spans="2:51" s="13" customFormat="1" ht="13.2">
      <c r="B297" s="155"/>
      <c r="D297" s="156" t="s">
        <v>117</v>
      </c>
      <c r="E297" s="157" t="s">
        <v>1</v>
      </c>
      <c r="F297" s="262" t="s">
        <v>427</v>
      </c>
      <c r="G297" s="263"/>
      <c r="H297" s="205"/>
      <c r="L297" s="155"/>
      <c r="M297" s="160"/>
      <c r="N297" s="161"/>
      <c r="O297" s="161"/>
      <c r="P297" s="161"/>
      <c r="Q297" s="161"/>
      <c r="R297" s="161"/>
      <c r="S297" s="161"/>
      <c r="T297" s="162"/>
      <c r="AT297" s="157"/>
      <c r="AU297" s="157"/>
      <c r="AY297" s="157"/>
    </row>
    <row r="298" spans="2:51" s="13" customFormat="1" ht="13.2">
      <c r="B298" s="155"/>
      <c r="D298" s="156"/>
      <c r="E298" s="157"/>
      <c r="F298" s="262" t="s">
        <v>428</v>
      </c>
      <c r="G298" s="263"/>
      <c r="H298" s="205">
        <v>0</v>
      </c>
      <c r="L298" s="155"/>
      <c r="M298" s="160"/>
      <c r="N298" s="161"/>
      <c r="O298" s="161"/>
      <c r="P298" s="161"/>
      <c r="Q298" s="161"/>
      <c r="R298" s="161"/>
      <c r="S298" s="161"/>
      <c r="T298" s="162"/>
      <c r="AT298" s="157"/>
      <c r="AU298" s="157"/>
      <c r="AY298" s="157"/>
    </row>
    <row r="299" spans="2:51" s="13" customFormat="1" ht="25.2" customHeight="1">
      <c r="B299" s="155"/>
      <c r="D299" s="156"/>
      <c r="E299" s="157"/>
      <c r="F299" s="262" t="s">
        <v>529</v>
      </c>
      <c r="G299" s="263"/>
      <c r="H299" s="205">
        <v>1550</v>
      </c>
      <c r="L299" s="155"/>
      <c r="M299" s="160"/>
      <c r="N299" s="161"/>
      <c r="O299" s="161"/>
      <c r="P299" s="161"/>
      <c r="Q299" s="161"/>
      <c r="R299" s="161"/>
      <c r="S299" s="161"/>
      <c r="T299" s="162"/>
      <c r="AT299" s="157"/>
      <c r="AU299" s="157"/>
      <c r="AY299" s="157"/>
    </row>
    <row r="300" spans="2:51" s="13" customFormat="1" ht="13.2">
      <c r="B300" s="155"/>
      <c r="D300" s="156"/>
      <c r="E300" s="157"/>
      <c r="F300" s="262" t="s">
        <v>429</v>
      </c>
      <c r="G300" s="263"/>
      <c r="H300" s="205">
        <v>0</v>
      </c>
      <c r="L300" s="155"/>
      <c r="M300" s="160"/>
      <c r="N300" s="161"/>
      <c r="O300" s="161"/>
      <c r="P300" s="161"/>
      <c r="Q300" s="161"/>
      <c r="R300" s="161"/>
      <c r="S300" s="161"/>
      <c r="T300" s="162"/>
      <c r="AT300" s="157"/>
      <c r="AU300" s="157"/>
      <c r="AY300" s="157"/>
    </row>
    <row r="301" spans="2:51" s="13" customFormat="1" ht="13.2">
      <c r="B301" s="155"/>
      <c r="D301" s="156"/>
      <c r="E301" s="157"/>
      <c r="F301" s="262" t="s">
        <v>424</v>
      </c>
      <c r="G301" s="263"/>
      <c r="H301" s="205">
        <v>0</v>
      </c>
      <c r="L301" s="155"/>
      <c r="M301" s="160"/>
      <c r="N301" s="161"/>
      <c r="O301" s="161"/>
      <c r="P301" s="161"/>
      <c r="Q301" s="161"/>
      <c r="R301" s="161"/>
      <c r="S301" s="161"/>
      <c r="T301" s="162"/>
      <c r="AT301" s="157"/>
      <c r="AU301" s="157"/>
      <c r="AY301" s="157"/>
    </row>
    <row r="302" spans="2:51" s="13" customFormat="1" ht="13.2">
      <c r="B302" s="155"/>
      <c r="D302" s="156"/>
      <c r="E302" s="157"/>
      <c r="F302" s="262" t="s">
        <v>425</v>
      </c>
      <c r="G302" s="263"/>
      <c r="H302" s="205">
        <v>0</v>
      </c>
      <c r="L302" s="155"/>
      <c r="M302" s="160"/>
      <c r="N302" s="161"/>
      <c r="O302" s="161"/>
      <c r="P302" s="161"/>
      <c r="Q302" s="161"/>
      <c r="R302" s="161"/>
      <c r="S302" s="161"/>
      <c r="T302" s="162"/>
      <c r="AT302" s="157"/>
      <c r="AU302" s="157"/>
      <c r="AY302" s="157"/>
    </row>
    <row r="303" spans="2:51" s="13" customFormat="1" ht="13.2">
      <c r="B303" s="155"/>
      <c r="D303" s="156"/>
      <c r="E303" s="157"/>
      <c r="F303" s="262" t="s">
        <v>426</v>
      </c>
      <c r="G303" s="263"/>
      <c r="H303" s="205">
        <v>0</v>
      </c>
      <c r="L303" s="155"/>
      <c r="M303" s="160"/>
      <c r="N303" s="161"/>
      <c r="O303" s="161"/>
      <c r="P303" s="161"/>
      <c r="Q303" s="161"/>
      <c r="R303" s="161"/>
      <c r="S303" s="161"/>
      <c r="T303" s="162"/>
      <c r="AT303" s="157"/>
      <c r="AU303" s="157"/>
      <c r="AY303" s="157"/>
    </row>
    <row r="304" spans="2:51" s="13" customFormat="1" ht="11.4">
      <c r="B304" s="155"/>
      <c r="C304" s="142">
        <v>90</v>
      </c>
      <c r="D304" s="142" t="s">
        <v>122</v>
      </c>
      <c r="E304" s="143" t="s">
        <v>501</v>
      </c>
      <c r="F304" s="144" t="s">
        <v>502</v>
      </c>
      <c r="G304" s="145" t="s">
        <v>114</v>
      </c>
      <c r="H304" s="146">
        <v>125</v>
      </c>
      <c r="I304" s="147"/>
      <c r="J304" s="147">
        <f t="shared" ref="J304:J310" si="0">ROUND(I304*H304,2)</f>
        <v>0</v>
      </c>
      <c r="L304" s="155"/>
      <c r="M304" s="160"/>
      <c r="N304" s="161"/>
      <c r="O304" s="161"/>
      <c r="P304" s="161"/>
      <c r="Q304" s="161"/>
      <c r="R304" s="161"/>
      <c r="S304" s="161"/>
      <c r="T304" s="162"/>
      <c r="AT304" s="157"/>
      <c r="AU304" s="157"/>
      <c r="AY304" s="157"/>
    </row>
    <row r="305" spans="1:65" s="13" customFormat="1" ht="11.4">
      <c r="B305" s="155"/>
      <c r="C305" s="142">
        <v>91</v>
      </c>
      <c r="D305" s="142" t="s">
        <v>122</v>
      </c>
      <c r="E305" s="143" t="s">
        <v>503</v>
      </c>
      <c r="F305" s="144" t="s">
        <v>504</v>
      </c>
      <c r="G305" s="145" t="s">
        <v>124</v>
      </c>
      <c r="H305" s="146">
        <v>0.5</v>
      </c>
      <c r="I305" s="147"/>
      <c r="J305" s="147">
        <f t="shared" si="0"/>
        <v>0</v>
      </c>
      <c r="L305" s="155"/>
      <c r="M305" s="160"/>
      <c r="N305" s="161"/>
      <c r="O305" s="161"/>
      <c r="P305" s="161"/>
      <c r="Q305" s="161"/>
      <c r="R305" s="161"/>
      <c r="S305" s="161"/>
      <c r="T305" s="162"/>
      <c r="AT305" s="157"/>
      <c r="AU305" s="157"/>
      <c r="AY305" s="157"/>
    </row>
    <row r="306" spans="1:65" s="13" customFormat="1" ht="11.4">
      <c r="B306" s="155"/>
      <c r="C306" s="142">
        <v>92</v>
      </c>
      <c r="D306" s="142" t="s">
        <v>122</v>
      </c>
      <c r="E306" s="143" t="s">
        <v>505</v>
      </c>
      <c r="F306" s="144" t="s">
        <v>506</v>
      </c>
      <c r="G306" s="145" t="s">
        <v>124</v>
      </c>
      <c r="H306" s="146">
        <v>0.28000000000000003</v>
      </c>
      <c r="I306" s="147"/>
      <c r="J306" s="147">
        <f t="shared" si="0"/>
        <v>0</v>
      </c>
      <c r="L306" s="155"/>
      <c r="M306" s="160"/>
      <c r="N306" s="161"/>
      <c r="O306" s="161"/>
      <c r="P306" s="161"/>
      <c r="Q306" s="161"/>
      <c r="R306" s="161"/>
      <c r="S306" s="161"/>
      <c r="T306" s="162"/>
      <c r="AT306" s="157"/>
      <c r="AU306" s="157"/>
      <c r="AY306" s="157"/>
    </row>
    <row r="307" spans="1:65" s="13" customFormat="1" ht="11.4">
      <c r="B307" s="155"/>
      <c r="C307" s="142">
        <v>93</v>
      </c>
      <c r="D307" s="142" t="s">
        <v>122</v>
      </c>
      <c r="E307" s="143" t="s">
        <v>507</v>
      </c>
      <c r="F307" s="144" t="s">
        <v>508</v>
      </c>
      <c r="G307" s="145" t="s">
        <v>166</v>
      </c>
      <c r="H307" s="146">
        <v>172</v>
      </c>
      <c r="I307" s="147"/>
      <c r="J307" s="147">
        <f t="shared" si="0"/>
        <v>0</v>
      </c>
      <c r="L307" s="155"/>
      <c r="M307" s="160"/>
      <c r="N307" s="161"/>
      <c r="O307" s="161"/>
      <c r="P307" s="161"/>
      <c r="Q307" s="161"/>
      <c r="R307" s="161"/>
      <c r="S307" s="161"/>
      <c r="T307" s="162"/>
      <c r="AT307" s="157"/>
      <c r="AU307" s="157"/>
      <c r="AY307" s="157"/>
    </row>
    <row r="308" spans="1:65" s="13" customFormat="1" ht="22.8">
      <c r="B308" s="155"/>
      <c r="C308" s="142">
        <v>94</v>
      </c>
      <c r="D308" s="142" t="s">
        <v>112</v>
      </c>
      <c r="E308" s="143" t="s">
        <v>509</v>
      </c>
      <c r="F308" s="144" t="s">
        <v>510</v>
      </c>
      <c r="G308" s="145" t="s">
        <v>166</v>
      </c>
      <c r="H308" s="146">
        <v>172</v>
      </c>
      <c r="I308" s="147"/>
      <c r="J308" s="147">
        <f t="shared" si="0"/>
        <v>0</v>
      </c>
      <c r="L308" s="155"/>
      <c r="M308" s="160"/>
      <c r="N308" s="161"/>
      <c r="O308" s="161"/>
      <c r="P308" s="161"/>
      <c r="Q308" s="161"/>
      <c r="R308" s="161"/>
      <c r="S308" s="161"/>
      <c r="T308" s="162"/>
      <c r="AT308" s="157"/>
      <c r="AU308" s="157"/>
      <c r="AY308" s="157"/>
    </row>
    <row r="309" spans="1:65" s="13" customFormat="1" ht="11.4">
      <c r="B309" s="155"/>
      <c r="C309" s="142">
        <v>95</v>
      </c>
      <c r="D309" s="142" t="s">
        <v>112</v>
      </c>
      <c r="E309" s="143" t="s">
        <v>507</v>
      </c>
      <c r="F309" s="144" t="s">
        <v>508</v>
      </c>
      <c r="G309" s="145" t="s">
        <v>166</v>
      </c>
      <c r="H309" s="146">
        <v>172</v>
      </c>
      <c r="I309" s="147"/>
      <c r="J309" s="147">
        <f t="shared" si="0"/>
        <v>0</v>
      </c>
      <c r="L309" s="155"/>
      <c r="M309" s="160"/>
      <c r="N309" s="161"/>
      <c r="O309" s="161"/>
      <c r="P309" s="161"/>
      <c r="Q309" s="161"/>
      <c r="R309" s="161"/>
      <c r="S309" s="161"/>
      <c r="T309" s="162"/>
      <c r="AT309" s="157"/>
      <c r="AU309" s="157"/>
      <c r="AY309" s="157"/>
    </row>
    <row r="310" spans="1:65" s="13" customFormat="1" ht="11.4">
      <c r="B310" s="155"/>
      <c r="C310" s="142">
        <v>96</v>
      </c>
      <c r="D310" s="142" t="s">
        <v>112</v>
      </c>
      <c r="E310" s="143" t="s">
        <v>494</v>
      </c>
      <c r="F310" s="144" t="s">
        <v>430</v>
      </c>
      <c r="G310" s="145" t="s">
        <v>124</v>
      </c>
      <c r="H310" s="146">
        <v>1.45</v>
      </c>
      <c r="I310" s="147"/>
      <c r="J310" s="147">
        <f t="shared" si="0"/>
        <v>0</v>
      </c>
      <c r="L310" s="155"/>
      <c r="M310" s="160"/>
      <c r="N310" s="161"/>
      <c r="O310" s="161"/>
      <c r="P310" s="161"/>
      <c r="Q310" s="161"/>
      <c r="R310" s="161"/>
      <c r="S310" s="161"/>
      <c r="T310" s="162"/>
      <c r="AT310" s="157"/>
      <c r="AU310" s="157"/>
      <c r="AY310" s="157"/>
    </row>
    <row r="311" spans="1:65" s="13" customFormat="1">
      <c r="B311" s="155"/>
      <c r="D311" s="156"/>
      <c r="E311" s="157"/>
      <c r="F311" s="158"/>
      <c r="H311" s="159"/>
      <c r="L311" s="155"/>
      <c r="M311" s="160"/>
      <c r="N311" s="161"/>
      <c r="O311" s="161"/>
      <c r="P311" s="161"/>
      <c r="Q311" s="161"/>
      <c r="R311" s="161"/>
      <c r="S311" s="161"/>
      <c r="T311" s="162"/>
      <c r="AT311" s="157"/>
      <c r="AU311" s="157"/>
      <c r="AY311" s="157"/>
    </row>
    <row r="312" spans="1:65" s="13" customFormat="1">
      <c r="B312" s="155"/>
      <c r="D312" s="156"/>
      <c r="E312" s="157"/>
      <c r="F312" s="158"/>
      <c r="H312" s="159"/>
      <c r="L312" s="155"/>
      <c r="M312" s="160"/>
      <c r="N312" s="161"/>
      <c r="O312" s="161"/>
      <c r="P312" s="161"/>
      <c r="Q312" s="161"/>
      <c r="R312" s="161"/>
      <c r="S312" s="161"/>
      <c r="T312" s="162"/>
      <c r="AT312" s="157"/>
      <c r="AU312" s="157"/>
      <c r="AY312" s="157"/>
    </row>
    <row r="313" spans="1:65" s="12" customFormat="1" ht="22.95" customHeight="1">
      <c r="B313" s="129"/>
      <c r="D313" s="130" t="s">
        <v>66</v>
      </c>
      <c r="E313" s="139" t="s">
        <v>222</v>
      </c>
      <c r="F313" s="139" t="s">
        <v>458</v>
      </c>
      <c r="J313" s="140">
        <f>SUM(J314:J319)</f>
        <v>0</v>
      </c>
      <c r="L313" s="129"/>
      <c r="M313" s="133"/>
      <c r="N313" s="134"/>
      <c r="O313" s="134"/>
      <c r="P313" s="135">
        <f>SUM(P314:P319)</f>
        <v>141.7003</v>
      </c>
      <c r="Q313" s="134"/>
      <c r="R313" s="135">
        <f>SUM(R314:R319)</f>
        <v>0</v>
      </c>
      <c r="S313" s="134"/>
      <c r="T313" s="136">
        <f>SUM(T314:T319)</f>
        <v>0</v>
      </c>
      <c r="AR313" s="130" t="s">
        <v>74</v>
      </c>
      <c r="AT313" s="137" t="s">
        <v>66</v>
      </c>
      <c r="AU313" s="137" t="s">
        <v>74</v>
      </c>
      <c r="AY313" s="130" t="s">
        <v>110</v>
      </c>
      <c r="BK313" s="138">
        <f>SUM(BK314:BK319)</f>
        <v>0</v>
      </c>
    </row>
    <row r="314" spans="1:65" s="2" customFormat="1" ht="35.4" customHeight="1">
      <c r="A314" s="29"/>
      <c r="B314" s="141"/>
      <c r="C314" s="142">
        <v>97</v>
      </c>
      <c r="D314" s="142" t="s">
        <v>112</v>
      </c>
      <c r="E314" s="143" t="s">
        <v>223</v>
      </c>
      <c r="F314" s="144" t="s">
        <v>459</v>
      </c>
      <c r="G314" s="145" t="s">
        <v>124</v>
      </c>
      <c r="H314" s="146">
        <v>68.62</v>
      </c>
      <c r="I314" s="147"/>
      <c r="J314" s="147">
        <f>ROUND(I314*H314,2)</f>
        <v>0</v>
      </c>
      <c r="K314" s="148"/>
      <c r="L314" s="30"/>
      <c r="M314" s="149" t="s">
        <v>1</v>
      </c>
      <c r="N314" s="150" t="s">
        <v>32</v>
      </c>
      <c r="O314" s="151">
        <v>1.88</v>
      </c>
      <c r="P314" s="151">
        <f>O314*H314</f>
        <v>129.00560000000002</v>
      </c>
      <c r="Q314" s="151">
        <v>0</v>
      </c>
      <c r="R314" s="151">
        <f>Q314*H314</f>
        <v>0</v>
      </c>
      <c r="S314" s="151">
        <v>0</v>
      </c>
      <c r="T314" s="152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53" t="s">
        <v>115</v>
      </c>
      <c r="AT314" s="153" t="s">
        <v>112</v>
      </c>
      <c r="AU314" s="153" t="s">
        <v>76</v>
      </c>
      <c r="AY314" s="17" t="s">
        <v>110</v>
      </c>
      <c r="BE314" s="154">
        <f>IF(N314="základní",J314,0)</f>
        <v>0</v>
      </c>
      <c r="BF314" s="154">
        <f>IF(N314="snížená",J314,0)</f>
        <v>0</v>
      </c>
      <c r="BG314" s="154">
        <f>IF(N314="zákl. přenesená",J314,0)</f>
        <v>0</v>
      </c>
      <c r="BH314" s="154">
        <f>IF(N314="sníž. přenesená",J314,0)</f>
        <v>0</v>
      </c>
      <c r="BI314" s="154">
        <f>IF(N314="nulová",J314,0)</f>
        <v>0</v>
      </c>
      <c r="BJ314" s="17" t="s">
        <v>74</v>
      </c>
      <c r="BK314" s="154">
        <f>ROUND(I314*H314,2)</f>
        <v>0</v>
      </c>
      <c r="BL314" s="17" t="s">
        <v>115</v>
      </c>
      <c r="BM314" s="153" t="s">
        <v>224</v>
      </c>
    </row>
    <row r="315" spans="1:65" s="13" customFormat="1">
      <c r="B315" s="155"/>
      <c r="D315" s="156" t="s">
        <v>117</v>
      </c>
      <c r="E315" s="157" t="s">
        <v>1</v>
      </c>
      <c r="F315" s="158" t="s">
        <v>457</v>
      </c>
      <c r="H315" s="159">
        <v>68.62</v>
      </c>
      <c r="L315" s="155"/>
      <c r="M315" s="160"/>
      <c r="N315" s="161"/>
      <c r="O315" s="161"/>
      <c r="P315" s="161"/>
      <c r="Q315" s="161"/>
      <c r="R315" s="161"/>
      <c r="S315" s="161"/>
      <c r="T315" s="162"/>
      <c r="AT315" s="157" t="s">
        <v>117</v>
      </c>
      <c r="AU315" s="157" t="s">
        <v>76</v>
      </c>
      <c r="AV315" s="13" t="s">
        <v>76</v>
      </c>
      <c r="AW315" s="13" t="s">
        <v>23</v>
      </c>
      <c r="AX315" s="13" t="s">
        <v>67</v>
      </c>
      <c r="AY315" s="157" t="s">
        <v>110</v>
      </c>
    </row>
    <row r="316" spans="1:65" s="2" customFormat="1" ht="23.4" customHeight="1">
      <c r="A316" s="29"/>
      <c r="B316" s="141"/>
      <c r="C316" s="142">
        <v>98</v>
      </c>
      <c r="D316" s="142" t="s">
        <v>112</v>
      </c>
      <c r="E316" s="143" t="s">
        <v>225</v>
      </c>
      <c r="F316" s="144" t="s">
        <v>460</v>
      </c>
      <c r="G316" s="145" t="s">
        <v>124</v>
      </c>
      <c r="H316" s="146">
        <v>68.62</v>
      </c>
      <c r="I316" s="147"/>
      <c r="J316" s="147">
        <f>ROUND(I316*H316,2)</f>
        <v>0</v>
      </c>
      <c r="K316" s="148"/>
      <c r="L316" s="30"/>
      <c r="M316" s="149" t="s">
        <v>1</v>
      </c>
      <c r="N316" s="150" t="s">
        <v>32</v>
      </c>
      <c r="O316" s="151">
        <v>0.125</v>
      </c>
      <c r="P316" s="151">
        <f>O316*H316</f>
        <v>8.5775000000000006</v>
      </c>
      <c r="Q316" s="151">
        <v>0</v>
      </c>
      <c r="R316" s="151">
        <f>Q316*H316</f>
        <v>0</v>
      </c>
      <c r="S316" s="151">
        <v>0</v>
      </c>
      <c r="T316" s="152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3" t="s">
        <v>115</v>
      </c>
      <c r="AT316" s="153" t="s">
        <v>112</v>
      </c>
      <c r="AU316" s="153" t="s">
        <v>76</v>
      </c>
      <c r="AY316" s="17" t="s">
        <v>110</v>
      </c>
      <c r="BE316" s="154">
        <f>IF(N316="základní",J316,0)</f>
        <v>0</v>
      </c>
      <c r="BF316" s="154">
        <f>IF(N316="snížená",J316,0)</f>
        <v>0</v>
      </c>
      <c r="BG316" s="154">
        <f>IF(N316="zákl. přenesená",J316,0)</f>
        <v>0</v>
      </c>
      <c r="BH316" s="154">
        <f>IF(N316="sníž. přenesená",J316,0)</f>
        <v>0</v>
      </c>
      <c r="BI316" s="154">
        <f>IF(N316="nulová",J316,0)</f>
        <v>0</v>
      </c>
      <c r="BJ316" s="17" t="s">
        <v>74</v>
      </c>
      <c r="BK316" s="154">
        <f>ROUND(I316*H316,2)</f>
        <v>0</v>
      </c>
      <c r="BL316" s="17" t="s">
        <v>115</v>
      </c>
      <c r="BM316" s="153" t="s">
        <v>226</v>
      </c>
    </row>
    <row r="317" spans="1:65" s="2" customFormat="1" ht="24.6" customHeight="1">
      <c r="A317" s="29"/>
      <c r="B317" s="141"/>
      <c r="C317" s="142">
        <v>99</v>
      </c>
      <c r="D317" s="142" t="s">
        <v>112</v>
      </c>
      <c r="E317" s="143" t="s">
        <v>227</v>
      </c>
      <c r="F317" s="144" t="s">
        <v>461</v>
      </c>
      <c r="G317" s="145" t="s">
        <v>124</v>
      </c>
      <c r="H317" s="146">
        <v>686.2</v>
      </c>
      <c r="I317" s="147"/>
      <c r="J317" s="147">
        <f>ROUND(I317*H317,2)</f>
        <v>0</v>
      </c>
      <c r="K317" s="148"/>
      <c r="L317" s="30"/>
      <c r="M317" s="149" t="s">
        <v>1</v>
      </c>
      <c r="N317" s="150" t="s">
        <v>32</v>
      </c>
      <c r="O317" s="151">
        <v>6.0000000000000001E-3</v>
      </c>
      <c r="P317" s="151">
        <f>O317*H317</f>
        <v>4.1172000000000004</v>
      </c>
      <c r="Q317" s="151">
        <v>0</v>
      </c>
      <c r="R317" s="151">
        <f>Q317*H317</f>
        <v>0</v>
      </c>
      <c r="S317" s="151">
        <v>0</v>
      </c>
      <c r="T317" s="152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3" t="s">
        <v>115</v>
      </c>
      <c r="AT317" s="153" t="s">
        <v>112</v>
      </c>
      <c r="AU317" s="153" t="s">
        <v>76</v>
      </c>
      <c r="AY317" s="17" t="s">
        <v>110</v>
      </c>
      <c r="BE317" s="154">
        <f>IF(N317="základní",J317,0)</f>
        <v>0</v>
      </c>
      <c r="BF317" s="154">
        <f>IF(N317="snížená",J317,0)</f>
        <v>0</v>
      </c>
      <c r="BG317" s="154">
        <f>IF(N317="zákl. přenesená",J317,0)</f>
        <v>0</v>
      </c>
      <c r="BH317" s="154">
        <f>IF(N317="sníž. přenesená",J317,0)</f>
        <v>0</v>
      </c>
      <c r="BI317" s="154">
        <f>IF(N317="nulová",J317,0)</f>
        <v>0</v>
      </c>
      <c r="BJ317" s="17" t="s">
        <v>74</v>
      </c>
      <c r="BK317" s="154">
        <f>ROUND(I317*H317,2)</f>
        <v>0</v>
      </c>
      <c r="BL317" s="17" t="s">
        <v>115</v>
      </c>
      <c r="BM317" s="153" t="s">
        <v>228</v>
      </c>
    </row>
    <row r="318" spans="1:65" s="13" customFormat="1">
      <c r="B318" s="155"/>
      <c r="D318" s="156" t="s">
        <v>117</v>
      </c>
      <c r="E318" s="157" t="s">
        <v>1</v>
      </c>
      <c r="F318" s="158" t="s">
        <v>456</v>
      </c>
      <c r="H318" s="159">
        <v>686.2</v>
      </c>
      <c r="L318" s="155"/>
      <c r="M318" s="160"/>
      <c r="N318" s="161"/>
      <c r="O318" s="161"/>
      <c r="P318" s="161"/>
      <c r="Q318" s="161"/>
      <c r="R318" s="161"/>
      <c r="S318" s="161"/>
      <c r="T318" s="162"/>
      <c r="AT318" s="157" t="s">
        <v>117</v>
      </c>
      <c r="AU318" s="157" t="s">
        <v>76</v>
      </c>
      <c r="AV318" s="13" t="s">
        <v>76</v>
      </c>
      <c r="AW318" s="13" t="s">
        <v>23</v>
      </c>
      <c r="AX318" s="13" t="s">
        <v>74</v>
      </c>
      <c r="AY318" s="157" t="s">
        <v>110</v>
      </c>
    </row>
    <row r="319" spans="1:65" s="2" customFormat="1" ht="33" customHeight="1">
      <c r="A319" s="29"/>
      <c r="B319" s="141"/>
      <c r="C319" s="142">
        <v>100</v>
      </c>
      <c r="D319" s="142" t="s">
        <v>112</v>
      </c>
      <c r="E319" s="143" t="s">
        <v>229</v>
      </c>
      <c r="F319" s="144" t="s">
        <v>230</v>
      </c>
      <c r="G319" s="145" t="s">
        <v>124</v>
      </c>
      <c r="H319" s="146">
        <v>68.62</v>
      </c>
      <c r="I319" s="147"/>
      <c r="J319" s="147">
        <f>ROUND(I319*H319,2)</f>
        <v>0</v>
      </c>
      <c r="K319" s="148"/>
      <c r="L319" s="30"/>
      <c r="M319" s="149" t="s">
        <v>1</v>
      </c>
      <c r="N319" s="150" t="s">
        <v>32</v>
      </c>
      <c r="O319" s="151">
        <v>0</v>
      </c>
      <c r="P319" s="151">
        <f>O319*H319</f>
        <v>0</v>
      </c>
      <c r="Q319" s="151">
        <v>0</v>
      </c>
      <c r="R319" s="151">
        <f>Q319*H319</f>
        <v>0</v>
      </c>
      <c r="S319" s="151">
        <v>0</v>
      </c>
      <c r="T319" s="152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3" t="s">
        <v>115</v>
      </c>
      <c r="AT319" s="153" t="s">
        <v>112</v>
      </c>
      <c r="AU319" s="153" t="s">
        <v>76</v>
      </c>
      <c r="AY319" s="17" t="s">
        <v>110</v>
      </c>
      <c r="BE319" s="154">
        <f>IF(N319="základní",J319,0)</f>
        <v>0</v>
      </c>
      <c r="BF319" s="154">
        <f>IF(N319="snížená",J319,0)</f>
        <v>0</v>
      </c>
      <c r="BG319" s="154">
        <f>IF(N319="zákl. přenesená",J319,0)</f>
        <v>0</v>
      </c>
      <c r="BH319" s="154">
        <f>IF(N319="sníž. přenesená",J319,0)</f>
        <v>0</v>
      </c>
      <c r="BI319" s="154">
        <f>IF(N319="nulová",J319,0)</f>
        <v>0</v>
      </c>
      <c r="BJ319" s="17" t="s">
        <v>74</v>
      </c>
      <c r="BK319" s="154">
        <f>ROUND(I319*H319,2)</f>
        <v>0</v>
      </c>
      <c r="BL319" s="17" t="s">
        <v>115</v>
      </c>
      <c r="BM319" s="153" t="s">
        <v>231</v>
      </c>
    </row>
    <row r="320" spans="1:65" s="12" customFormat="1" ht="22.95" customHeight="1">
      <c r="B320" s="129"/>
      <c r="D320" s="130" t="s">
        <v>66</v>
      </c>
      <c r="E320" s="139" t="s">
        <v>156</v>
      </c>
      <c r="F320" s="139" t="s">
        <v>157</v>
      </c>
      <c r="J320" s="140">
        <f>BK320</f>
        <v>0</v>
      </c>
      <c r="L320" s="129"/>
      <c r="M320" s="133"/>
      <c r="N320" s="134"/>
      <c r="O320" s="134"/>
      <c r="P320" s="135">
        <f>P321</f>
        <v>57.023220000000002</v>
      </c>
      <c r="Q320" s="134"/>
      <c r="R320" s="135">
        <f>R321</f>
        <v>0</v>
      </c>
      <c r="S320" s="134"/>
      <c r="T320" s="136">
        <f>T321</f>
        <v>0</v>
      </c>
      <c r="AR320" s="130" t="s">
        <v>74</v>
      </c>
      <c r="AT320" s="137" t="s">
        <v>66</v>
      </c>
      <c r="AU320" s="137" t="s">
        <v>74</v>
      </c>
      <c r="AY320" s="130" t="s">
        <v>110</v>
      </c>
      <c r="BK320" s="138">
        <f>BK321</f>
        <v>0</v>
      </c>
    </row>
    <row r="321" spans="1:65" s="2" customFormat="1" ht="27" customHeight="1">
      <c r="A321" s="29"/>
      <c r="B321" s="141"/>
      <c r="C321" s="142">
        <v>101</v>
      </c>
      <c r="D321" s="142" t="s">
        <v>112</v>
      </c>
      <c r="E321" s="143" t="s">
        <v>274</v>
      </c>
      <c r="F321" s="144" t="s">
        <v>275</v>
      </c>
      <c r="G321" s="145" t="s">
        <v>124</v>
      </c>
      <c r="H321" s="146">
        <v>68.62</v>
      </c>
      <c r="I321" s="147"/>
      <c r="J321" s="147">
        <f>ROUND(I321*H321,2)</f>
        <v>0</v>
      </c>
      <c r="K321" s="148"/>
      <c r="L321" s="30"/>
      <c r="M321" s="149" t="s">
        <v>1</v>
      </c>
      <c r="N321" s="150" t="s">
        <v>32</v>
      </c>
      <c r="O321" s="151">
        <v>0.83099999999999996</v>
      </c>
      <c r="P321" s="151">
        <f>O321*H321</f>
        <v>57.023220000000002</v>
      </c>
      <c r="Q321" s="151">
        <v>0</v>
      </c>
      <c r="R321" s="151">
        <f>Q321*H321</f>
        <v>0</v>
      </c>
      <c r="S321" s="151">
        <v>0</v>
      </c>
      <c r="T321" s="152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3" t="s">
        <v>115</v>
      </c>
      <c r="AT321" s="153" t="s">
        <v>112</v>
      </c>
      <c r="AU321" s="153" t="s">
        <v>76</v>
      </c>
      <c r="AY321" s="17" t="s">
        <v>110</v>
      </c>
      <c r="BE321" s="154">
        <f>IF(N321="základní",J321,0)</f>
        <v>0</v>
      </c>
      <c r="BF321" s="154">
        <f>IF(N321="snížená",J321,0)</f>
        <v>0</v>
      </c>
      <c r="BG321" s="154">
        <f>IF(N321="zákl. přenesená",J321,0)</f>
        <v>0</v>
      </c>
      <c r="BH321" s="154">
        <f>IF(N321="sníž. přenesená",J321,0)</f>
        <v>0</v>
      </c>
      <c r="BI321" s="154">
        <f>IF(N321="nulová",J321,0)</f>
        <v>0</v>
      </c>
      <c r="BJ321" s="17" t="s">
        <v>74</v>
      </c>
      <c r="BK321" s="154">
        <f>ROUND(I321*H321,2)</f>
        <v>0</v>
      </c>
      <c r="BL321" s="17" t="s">
        <v>115</v>
      </c>
      <c r="BM321" s="153" t="s">
        <v>232</v>
      </c>
    </row>
  </sheetData>
  <autoFilter ref="C128:K321" xr:uid="{00000000-0009-0000-0000-000002000000}"/>
  <mergeCells count="15">
    <mergeCell ref="E119:H119"/>
    <mergeCell ref="E121:H121"/>
    <mergeCell ref="L2:V2"/>
    <mergeCell ref="E7:H7"/>
    <mergeCell ref="E9:H9"/>
    <mergeCell ref="E27:H27"/>
    <mergeCell ref="E85:H85"/>
    <mergeCell ref="E87:H87"/>
    <mergeCell ref="F302:G302"/>
    <mergeCell ref="F303:G303"/>
    <mergeCell ref="F297:G297"/>
    <mergeCell ref="F298:G298"/>
    <mergeCell ref="F299:G299"/>
    <mergeCell ref="F300:G300"/>
    <mergeCell ref="F301:G301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41"/>
  <sheetViews>
    <sheetView showGridLines="0" topLeftCell="A107" zoomScaleNormal="100" workbookViewId="0">
      <selection activeCell="I125" sqref="I12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45" t="s">
        <v>5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7" t="s">
        <v>81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1:46" s="1" customFormat="1" ht="24.9" customHeight="1">
      <c r="B4" s="20"/>
      <c r="D4" s="21" t="s">
        <v>82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59" t="str">
        <f>'Rekapitulace stavby'!K6</f>
        <v>STATICKÉ ZAJIŠTĚNÍ KOMUNIKACE KOZÍ HRÁDEK V MIKULOVĚ</v>
      </c>
      <c r="F7" s="260"/>
      <c r="G7" s="260"/>
      <c r="H7" s="260"/>
      <c r="L7" s="20"/>
    </row>
    <row r="8" spans="1:46" s="2" customFormat="1" ht="12" customHeight="1">
      <c r="A8" s="29"/>
      <c r="B8" s="30"/>
      <c r="C8" s="29"/>
      <c r="D8" s="26" t="s">
        <v>83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46" t="s">
        <v>233</v>
      </c>
      <c r="F9" s="261"/>
      <c r="G9" s="261"/>
      <c r="H9" s="261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14</v>
      </c>
      <c r="E11" s="29"/>
      <c r="F11" s="24" t="s">
        <v>1</v>
      </c>
      <c r="G11" s="29"/>
      <c r="H11" s="29"/>
      <c r="I11" s="26" t="s">
        <v>15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16</v>
      </c>
      <c r="E12" s="29"/>
      <c r="F12" s="24" t="s">
        <v>292</v>
      </c>
      <c r="G12" s="29"/>
      <c r="H12" s="29"/>
      <c r="I12" s="26" t="s">
        <v>17</v>
      </c>
      <c r="J12" s="52">
        <f>'Rekapitulace stavby'!AN8</f>
        <v>44725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9"/>
      <c r="G14" s="29"/>
      <c r="H14" s="29"/>
      <c r="I14" s="26" t="s">
        <v>19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293</v>
      </c>
      <c r="F15" s="29"/>
      <c r="G15" s="29"/>
      <c r="H15" s="29"/>
      <c r="I15" s="26" t="s">
        <v>20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21</v>
      </c>
      <c r="E17" s="29"/>
      <c r="F17" s="29"/>
      <c r="G17" s="29"/>
      <c r="H17" s="29"/>
      <c r="I17" s="26" t="s">
        <v>19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" t="s">
        <v>554</v>
      </c>
      <c r="F18" s="29"/>
      <c r="G18" s="29"/>
      <c r="H18" s="29"/>
      <c r="I18" s="26" t="s">
        <v>20</v>
      </c>
      <c r="J18" s="24" t="s">
        <v>1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22</v>
      </c>
      <c r="E20" s="29"/>
      <c r="F20" s="29"/>
      <c r="G20" s="29"/>
      <c r="H20" s="29"/>
      <c r="I20" s="26" t="s">
        <v>19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18" t="s">
        <v>554</v>
      </c>
      <c r="F21" s="29"/>
      <c r="G21" s="29"/>
      <c r="H21" s="29"/>
      <c r="I21" s="26" t="s">
        <v>20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24</v>
      </c>
      <c r="E23" s="29"/>
      <c r="F23" s="29"/>
      <c r="G23" s="29"/>
      <c r="H23" s="29"/>
      <c r="I23" s="26" t="s">
        <v>19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20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28" t="s">
        <v>1</v>
      </c>
      <c r="F27" s="228"/>
      <c r="G27" s="228"/>
      <c r="H27" s="228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27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29</v>
      </c>
      <c r="G32" s="29"/>
      <c r="H32" s="29"/>
      <c r="I32" s="33" t="s">
        <v>28</v>
      </c>
      <c r="J32" s="33" t="s">
        <v>30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31</v>
      </c>
      <c r="E33" s="26" t="s">
        <v>32</v>
      </c>
      <c r="F33" s="97">
        <f>ROUND((SUM(BE122:BE140)),  2)</f>
        <v>0</v>
      </c>
      <c r="G33" s="29"/>
      <c r="H33" s="29"/>
      <c r="I33" s="98">
        <v>0.21</v>
      </c>
      <c r="J33" s="97">
        <f>ROUND(((SUM(BE122:BE140))*I33),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33</v>
      </c>
      <c r="F34" s="97">
        <f>ROUND((SUM(BF122:BF140)),  2)</f>
        <v>0</v>
      </c>
      <c r="G34" s="29"/>
      <c r="H34" s="29"/>
      <c r="I34" s="98">
        <v>0.15</v>
      </c>
      <c r="J34" s="97">
        <f>ROUND(((SUM(BF122:BF140))*I34),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34</v>
      </c>
      <c r="F35" s="97">
        <f>ROUND((SUM(BG122:BG140)),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35</v>
      </c>
      <c r="F36" s="97">
        <f>ROUND((SUM(BH122:BH140)),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36</v>
      </c>
      <c r="F37" s="97">
        <f>ROUND((SUM(BI122:BI140)),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37</v>
      </c>
      <c r="E39" s="57"/>
      <c r="F39" s="57"/>
      <c r="G39" s="101" t="s">
        <v>38</v>
      </c>
      <c r="H39" s="102" t="s">
        <v>39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40</v>
      </c>
      <c r="E50" s="41"/>
      <c r="F50" s="41"/>
      <c r="G50" s="40" t="s">
        <v>41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42</v>
      </c>
      <c r="E61" s="32"/>
      <c r="F61" s="105" t="s">
        <v>43</v>
      </c>
      <c r="G61" s="42" t="s">
        <v>42</v>
      </c>
      <c r="H61" s="32"/>
      <c r="I61" s="32"/>
      <c r="J61" s="106" t="s">
        <v>43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44</v>
      </c>
      <c r="E65" s="43"/>
      <c r="F65" s="43"/>
      <c r="G65" s="40" t="s">
        <v>45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42</v>
      </c>
      <c r="E76" s="32"/>
      <c r="F76" s="105" t="s">
        <v>43</v>
      </c>
      <c r="G76" s="42" t="s">
        <v>42</v>
      </c>
      <c r="H76" s="32"/>
      <c r="I76" s="32"/>
      <c r="J76" s="106" t="s">
        <v>43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84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59" t="str">
        <f>E7</f>
        <v>STATICKÉ ZAJIŠTĚNÍ KOMUNIKACE KOZÍ HRÁDEK V MIKULOVĚ</v>
      </c>
      <c r="F85" s="260"/>
      <c r="G85" s="260"/>
      <c r="H85" s="26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83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46" t="str">
        <f>E9</f>
        <v>03 - Vedlejší rozpočtové náklady</v>
      </c>
      <c r="F87" s="261"/>
      <c r="G87" s="261"/>
      <c r="H87" s="261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16</v>
      </c>
      <c r="D89" s="29"/>
      <c r="E89" s="29"/>
      <c r="F89" s="24" t="str">
        <f>F12</f>
        <v>Mikulov, Kozí Hrádek</v>
      </c>
      <c r="G89" s="29"/>
      <c r="H89" s="29"/>
      <c r="I89" s="26" t="s">
        <v>17</v>
      </c>
      <c r="J89" s="52">
        <f>IF(J12="","",J12)</f>
        <v>44725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40.200000000000003" customHeight="1">
      <c r="A91" s="29"/>
      <c r="B91" s="30"/>
      <c r="C91" s="26" t="s">
        <v>18</v>
      </c>
      <c r="D91" s="29"/>
      <c r="E91" s="29"/>
      <c r="F91" s="24" t="str">
        <f>E15</f>
        <v>Město Mikulov, Náměstí 1, 692 20, Mikulov</v>
      </c>
      <c r="G91" s="29"/>
      <c r="H91" s="29"/>
      <c r="I91" s="26" t="s">
        <v>22</v>
      </c>
      <c r="J91" s="27" t="str">
        <f>E21</f>
        <v>PROXIMA projekt, s.r.o., Kaštanová 34, 620 00 Brno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21</v>
      </c>
      <c r="D92" s="29"/>
      <c r="E92" s="29"/>
      <c r="F92" s="24" t="str">
        <f>IF(E18="","",E18)</f>
        <v>PROXIMA projekt, s.r.o., Kaštanová 34, 620 00 Brno</v>
      </c>
      <c r="G92" s="29"/>
      <c r="H92" s="29"/>
      <c r="I92" s="26" t="s">
        <v>24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85</v>
      </c>
      <c r="D94" s="99"/>
      <c r="E94" s="99"/>
      <c r="F94" s="99"/>
      <c r="G94" s="99"/>
      <c r="H94" s="99"/>
      <c r="I94" s="99"/>
      <c r="J94" s="108" t="s">
        <v>86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87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88</v>
      </c>
    </row>
    <row r="97" spans="1:31" s="9" customFormat="1" ht="24.9" customHeight="1">
      <c r="B97" s="110"/>
      <c r="D97" s="111" t="s">
        <v>93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1:31" s="10" customFormat="1" ht="19.95" customHeight="1">
      <c r="B98" s="114"/>
      <c r="D98" s="115" t="s">
        <v>234</v>
      </c>
      <c r="E98" s="116"/>
      <c r="F98" s="116"/>
      <c r="G98" s="116"/>
      <c r="H98" s="116"/>
      <c r="I98" s="116"/>
      <c r="J98" s="117">
        <f>J124</f>
        <v>0</v>
      </c>
      <c r="L98" s="114"/>
    </row>
    <row r="99" spans="1:31" s="10" customFormat="1" ht="19.95" customHeight="1">
      <c r="B99" s="114"/>
      <c r="D99" s="115" t="s">
        <v>235</v>
      </c>
      <c r="E99" s="116"/>
      <c r="F99" s="116"/>
      <c r="G99" s="116"/>
      <c r="H99" s="116"/>
      <c r="I99" s="116"/>
      <c r="J99" s="117">
        <f>J126</f>
        <v>0</v>
      </c>
      <c r="L99" s="114"/>
    </row>
    <row r="100" spans="1:31" s="10" customFormat="1" ht="19.95" customHeight="1">
      <c r="B100" s="114"/>
      <c r="D100" s="115" t="s">
        <v>236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1:31" s="10" customFormat="1" ht="19.95" customHeight="1">
      <c r="B101" s="114"/>
      <c r="D101" s="115" t="s">
        <v>237</v>
      </c>
      <c r="E101" s="116"/>
      <c r="F101" s="116"/>
      <c r="G101" s="116"/>
      <c r="H101" s="116"/>
      <c r="I101" s="116"/>
      <c r="J101" s="117">
        <f>J133</f>
        <v>0</v>
      </c>
      <c r="L101" s="114"/>
    </row>
    <row r="102" spans="1:31" s="10" customFormat="1" ht="19.95" customHeight="1">
      <c r="B102" s="114"/>
      <c r="D102" s="115" t="s">
        <v>94</v>
      </c>
      <c r="E102" s="116"/>
      <c r="F102" s="116"/>
      <c r="G102" s="116"/>
      <c r="H102" s="116"/>
      <c r="I102" s="116"/>
      <c r="J102" s="117">
        <f>J136</f>
        <v>0</v>
      </c>
      <c r="L102" s="114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21" t="s">
        <v>95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6" t="s">
        <v>13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59" t="str">
        <f>E7</f>
        <v>STATICKÉ ZAJIŠTĚNÍ KOMUNIKACE KOZÍ HRÁDEK V MIKULOVĚ</v>
      </c>
      <c r="F112" s="260"/>
      <c r="G112" s="260"/>
      <c r="H112" s="260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83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46" t="str">
        <f>E9</f>
        <v>03 - Vedlejší rozpočtové náklady</v>
      </c>
      <c r="F114" s="261"/>
      <c r="G114" s="261"/>
      <c r="H114" s="261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6" t="s">
        <v>16</v>
      </c>
      <c r="D116" s="29"/>
      <c r="E116" s="29"/>
      <c r="F116" s="24" t="str">
        <f>F12</f>
        <v>Mikulov, Kozí Hrádek</v>
      </c>
      <c r="G116" s="29"/>
      <c r="H116" s="29"/>
      <c r="I116" s="26" t="s">
        <v>17</v>
      </c>
      <c r="J116" s="52">
        <f>IF(J12="","",J12)</f>
        <v>44725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40.200000000000003" customHeight="1">
      <c r="A118" s="29"/>
      <c r="B118" s="30"/>
      <c r="C118" s="26" t="s">
        <v>18</v>
      </c>
      <c r="D118" s="29"/>
      <c r="E118" s="29"/>
      <c r="F118" s="24" t="str">
        <f>E15</f>
        <v>Město Mikulov, Náměstí 1, 692 20, Mikulov</v>
      </c>
      <c r="G118" s="29"/>
      <c r="H118" s="29"/>
      <c r="I118" s="26" t="s">
        <v>22</v>
      </c>
      <c r="J118" s="27" t="str">
        <f>E21</f>
        <v>PROXIMA projekt, s.r.o., Kaštanová 34, 620 00 Brno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6" t="s">
        <v>21</v>
      </c>
      <c r="D119" s="29"/>
      <c r="E119" s="29"/>
      <c r="F119" s="24" t="str">
        <f>IF(E18="","",E18)</f>
        <v>PROXIMA projekt, s.r.o., Kaštanová 34, 620 00 Brno</v>
      </c>
      <c r="G119" s="29"/>
      <c r="H119" s="29"/>
      <c r="I119" s="26" t="s">
        <v>24</v>
      </c>
      <c r="J119" s="27" t="str">
        <f>E24</f>
        <v xml:space="preserve"> 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18"/>
      <c r="B121" s="119"/>
      <c r="C121" s="120" t="s">
        <v>96</v>
      </c>
      <c r="D121" s="121" t="s">
        <v>52</v>
      </c>
      <c r="E121" s="121" t="s">
        <v>48</v>
      </c>
      <c r="F121" s="121" t="s">
        <v>49</v>
      </c>
      <c r="G121" s="121" t="s">
        <v>97</v>
      </c>
      <c r="H121" s="121" t="s">
        <v>98</v>
      </c>
      <c r="I121" s="121" t="s">
        <v>99</v>
      </c>
      <c r="J121" s="122" t="s">
        <v>86</v>
      </c>
      <c r="K121" s="123" t="s">
        <v>100</v>
      </c>
      <c r="L121" s="124"/>
      <c r="M121" s="59" t="s">
        <v>1</v>
      </c>
      <c r="N121" s="60" t="s">
        <v>31</v>
      </c>
      <c r="O121" s="60" t="s">
        <v>101</v>
      </c>
      <c r="P121" s="60" t="s">
        <v>102</v>
      </c>
      <c r="Q121" s="60" t="s">
        <v>103</v>
      </c>
      <c r="R121" s="60" t="s">
        <v>104</v>
      </c>
      <c r="S121" s="60" t="s">
        <v>105</v>
      </c>
      <c r="T121" s="61" t="s">
        <v>106</v>
      </c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</row>
    <row r="122" spans="1:65" s="2" customFormat="1" ht="22.95" customHeight="1">
      <c r="A122" s="29"/>
      <c r="B122" s="30"/>
      <c r="C122" s="66" t="s">
        <v>107</v>
      </c>
      <c r="D122" s="29"/>
      <c r="E122" s="29"/>
      <c r="F122" s="29"/>
      <c r="G122" s="29"/>
      <c r="H122" s="29"/>
      <c r="I122" s="29"/>
      <c r="J122" s="125">
        <f>BK122</f>
        <v>0</v>
      </c>
      <c r="K122" s="29"/>
      <c r="L122" s="30"/>
      <c r="M122" s="62"/>
      <c r="N122" s="53"/>
      <c r="O122" s="63"/>
      <c r="P122" s="126">
        <f>P123</f>
        <v>0</v>
      </c>
      <c r="Q122" s="63"/>
      <c r="R122" s="126">
        <f>R123</f>
        <v>0</v>
      </c>
      <c r="S122" s="63"/>
      <c r="T122" s="127">
        <f>T123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66</v>
      </c>
      <c r="AU122" s="17" t="s">
        <v>88</v>
      </c>
      <c r="BK122" s="128">
        <f>BK123</f>
        <v>0</v>
      </c>
    </row>
    <row r="123" spans="1:65" s="12" customFormat="1" ht="25.95" customHeight="1">
      <c r="B123" s="129"/>
      <c r="D123" s="130" t="s">
        <v>66</v>
      </c>
      <c r="E123" s="131" t="s">
        <v>161</v>
      </c>
      <c r="F123" s="131" t="s">
        <v>80</v>
      </c>
      <c r="J123" s="132">
        <f>J124+J126+J130+J133+J136</f>
        <v>0</v>
      </c>
      <c r="L123" s="129"/>
      <c r="M123" s="133"/>
      <c r="N123" s="134"/>
      <c r="O123" s="134"/>
      <c r="P123" s="135">
        <f>P124+P126+P130+P133+P136</f>
        <v>0</v>
      </c>
      <c r="Q123" s="134"/>
      <c r="R123" s="135">
        <f>R124+R126+R130+R133+R136</f>
        <v>0</v>
      </c>
      <c r="S123" s="134"/>
      <c r="T123" s="136">
        <f>T124+T126+T130+T133+T136</f>
        <v>0</v>
      </c>
      <c r="AR123" s="130" t="s">
        <v>129</v>
      </c>
      <c r="AT123" s="137" t="s">
        <v>66</v>
      </c>
      <c r="AU123" s="137" t="s">
        <v>67</v>
      </c>
      <c r="AY123" s="130" t="s">
        <v>110</v>
      </c>
      <c r="BK123" s="138">
        <f>BK124+BK126+BK130+BK133+BK136</f>
        <v>0</v>
      </c>
    </row>
    <row r="124" spans="1:65" s="12" customFormat="1" ht="22.95" customHeight="1">
      <c r="B124" s="129"/>
      <c r="D124" s="130" t="s">
        <v>66</v>
      </c>
      <c r="E124" s="139" t="s">
        <v>238</v>
      </c>
      <c r="F124" s="139" t="s">
        <v>239</v>
      </c>
      <c r="J124" s="140">
        <f>BK124</f>
        <v>0</v>
      </c>
      <c r="L124" s="129"/>
      <c r="M124" s="133"/>
      <c r="N124" s="134"/>
      <c r="O124" s="134"/>
      <c r="P124" s="135">
        <f>SUM(P125:P125)</f>
        <v>0</v>
      </c>
      <c r="Q124" s="134"/>
      <c r="R124" s="135">
        <f>SUM(R125:R125)</f>
        <v>0</v>
      </c>
      <c r="S124" s="134"/>
      <c r="T124" s="136">
        <f>SUM(T125:T125)</f>
        <v>0</v>
      </c>
      <c r="AR124" s="130" t="s">
        <v>129</v>
      </c>
      <c r="AT124" s="137" t="s">
        <v>66</v>
      </c>
      <c r="AU124" s="137" t="s">
        <v>74</v>
      </c>
      <c r="AY124" s="130" t="s">
        <v>110</v>
      </c>
      <c r="BK124" s="138">
        <f>SUM(BK125:BK125)</f>
        <v>0</v>
      </c>
    </row>
    <row r="125" spans="1:65" s="2" customFormat="1" ht="16.5" customHeight="1">
      <c r="A125" s="29"/>
      <c r="B125" s="141"/>
      <c r="C125" s="142" t="s">
        <v>74</v>
      </c>
      <c r="D125" s="142" t="s">
        <v>112</v>
      </c>
      <c r="E125" s="143" t="s">
        <v>240</v>
      </c>
      <c r="F125" s="144" t="s">
        <v>241</v>
      </c>
      <c r="G125" s="145" t="s">
        <v>166</v>
      </c>
      <c r="H125" s="146">
        <v>1</v>
      </c>
      <c r="I125" s="147"/>
      <c r="J125" s="147">
        <f>ROUND(I125*H125,2)</f>
        <v>0</v>
      </c>
      <c r="K125" s="148"/>
      <c r="L125" s="30"/>
      <c r="M125" s="149" t="s">
        <v>1</v>
      </c>
      <c r="N125" s="150" t="s">
        <v>32</v>
      </c>
      <c r="O125" s="151">
        <v>0</v>
      </c>
      <c r="P125" s="151">
        <f>O125*H125</f>
        <v>0</v>
      </c>
      <c r="Q125" s="151">
        <v>0</v>
      </c>
      <c r="R125" s="151">
        <f>Q125*H125</f>
        <v>0</v>
      </c>
      <c r="S125" s="151">
        <v>0</v>
      </c>
      <c r="T125" s="15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167</v>
      </c>
      <c r="AT125" s="153" t="s">
        <v>112</v>
      </c>
      <c r="AU125" s="153" t="s">
        <v>76</v>
      </c>
      <c r="AY125" s="17" t="s">
        <v>110</v>
      </c>
      <c r="BE125" s="154">
        <f>IF(N125="základní",J125,0)</f>
        <v>0</v>
      </c>
      <c r="BF125" s="154">
        <f>IF(N125="snížená",J125,0)</f>
        <v>0</v>
      </c>
      <c r="BG125" s="154">
        <f>IF(N125="zákl. přenesená",J125,0)</f>
        <v>0</v>
      </c>
      <c r="BH125" s="154">
        <f>IF(N125="sníž. přenesená",J125,0)</f>
        <v>0</v>
      </c>
      <c r="BI125" s="154">
        <f>IF(N125="nulová",J125,0)</f>
        <v>0</v>
      </c>
      <c r="BJ125" s="17" t="s">
        <v>74</v>
      </c>
      <c r="BK125" s="154">
        <f>ROUND(I125*H125,2)</f>
        <v>0</v>
      </c>
      <c r="BL125" s="17" t="s">
        <v>167</v>
      </c>
      <c r="BM125" s="153" t="s">
        <v>242</v>
      </c>
    </row>
    <row r="126" spans="1:65" s="12" customFormat="1" ht="22.95" customHeight="1">
      <c r="B126" s="129"/>
      <c r="D126" s="130" t="s">
        <v>66</v>
      </c>
      <c r="E126" s="139" t="s">
        <v>243</v>
      </c>
      <c r="F126" s="139" t="s">
        <v>244</v>
      </c>
      <c r="J126" s="140">
        <f>BK126</f>
        <v>0</v>
      </c>
      <c r="L126" s="129"/>
      <c r="M126" s="133"/>
      <c r="N126" s="134"/>
      <c r="O126" s="134"/>
      <c r="P126" s="135">
        <f>SUM(P127:P129)</f>
        <v>0</v>
      </c>
      <c r="Q126" s="134"/>
      <c r="R126" s="135">
        <f>SUM(R127:R129)</f>
        <v>0</v>
      </c>
      <c r="S126" s="134"/>
      <c r="T126" s="136">
        <f>SUM(T127:T129)</f>
        <v>0</v>
      </c>
      <c r="AR126" s="130" t="s">
        <v>129</v>
      </c>
      <c r="AT126" s="137" t="s">
        <v>66</v>
      </c>
      <c r="AU126" s="137" t="s">
        <v>74</v>
      </c>
      <c r="AY126" s="130" t="s">
        <v>110</v>
      </c>
      <c r="BK126" s="138">
        <f>SUM(BK127:BK129)</f>
        <v>0</v>
      </c>
    </row>
    <row r="127" spans="1:65" s="2" customFormat="1" ht="16.5" customHeight="1">
      <c r="A127" s="29"/>
      <c r="B127" s="141"/>
      <c r="C127" s="142" t="s">
        <v>76</v>
      </c>
      <c r="D127" s="142" t="s">
        <v>112</v>
      </c>
      <c r="E127" s="143" t="s">
        <v>245</v>
      </c>
      <c r="F127" s="144" t="s">
        <v>244</v>
      </c>
      <c r="G127" s="145" t="s">
        <v>166</v>
      </c>
      <c r="H127" s="146">
        <v>1</v>
      </c>
      <c r="I127" s="147"/>
      <c r="J127" s="147">
        <f>ROUND(I127*H127,2)</f>
        <v>0</v>
      </c>
      <c r="K127" s="148"/>
      <c r="L127" s="30"/>
      <c r="M127" s="149" t="s">
        <v>1</v>
      </c>
      <c r="N127" s="150" t="s">
        <v>32</v>
      </c>
      <c r="O127" s="151">
        <v>0</v>
      </c>
      <c r="P127" s="151">
        <f>O127*H127</f>
        <v>0</v>
      </c>
      <c r="Q127" s="151">
        <v>0</v>
      </c>
      <c r="R127" s="151">
        <f>Q127*H127</f>
        <v>0</v>
      </c>
      <c r="S127" s="151">
        <v>0</v>
      </c>
      <c r="T127" s="152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167</v>
      </c>
      <c r="AT127" s="153" t="s">
        <v>112</v>
      </c>
      <c r="AU127" s="153" t="s">
        <v>76</v>
      </c>
      <c r="AY127" s="17" t="s">
        <v>110</v>
      </c>
      <c r="BE127" s="154">
        <f>IF(N127="základní",J127,0)</f>
        <v>0</v>
      </c>
      <c r="BF127" s="154">
        <f>IF(N127="snížená",J127,0)</f>
        <v>0</v>
      </c>
      <c r="BG127" s="154">
        <f>IF(N127="zákl. přenesená",J127,0)</f>
        <v>0</v>
      </c>
      <c r="BH127" s="154">
        <f>IF(N127="sníž. přenesená",J127,0)</f>
        <v>0</v>
      </c>
      <c r="BI127" s="154">
        <f>IF(N127="nulová",J127,0)</f>
        <v>0</v>
      </c>
      <c r="BJ127" s="17" t="s">
        <v>74</v>
      </c>
      <c r="BK127" s="154">
        <f>ROUND(I127*H127,2)</f>
        <v>0</v>
      </c>
      <c r="BL127" s="17" t="s">
        <v>167</v>
      </c>
      <c r="BM127" s="153" t="s">
        <v>246</v>
      </c>
    </row>
    <row r="128" spans="1:65" s="2" customFormat="1" ht="24" customHeight="1">
      <c r="A128" s="193"/>
      <c r="B128" s="141"/>
      <c r="C128" s="142"/>
      <c r="D128" s="142"/>
      <c r="E128" s="143"/>
      <c r="F128" s="144" t="s">
        <v>290</v>
      </c>
      <c r="G128" s="145"/>
      <c r="H128" s="146"/>
      <c r="I128" s="147"/>
      <c r="J128" s="147"/>
      <c r="K128" s="148"/>
      <c r="L128" s="30"/>
      <c r="M128" s="149"/>
      <c r="N128" s="150"/>
      <c r="O128" s="151"/>
      <c r="P128" s="151"/>
      <c r="Q128" s="151"/>
      <c r="R128" s="151"/>
      <c r="S128" s="151"/>
      <c r="T128" s="152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R128" s="153"/>
      <c r="AT128" s="153"/>
      <c r="AU128" s="153"/>
      <c r="AY128" s="17"/>
      <c r="BE128" s="154"/>
      <c r="BF128" s="154"/>
      <c r="BG128" s="154"/>
      <c r="BH128" s="154"/>
      <c r="BI128" s="154"/>
      <c r="BJ128" s="17"/>
      <c r="BK128" s="154"/>
      <c r="BL128" s="17"/>
      <c r="BM128" s="153"/>
    </row>
    <row r="129" spans="1:65" s="2" customFormat="1" ht="16.5" customHeight="1">
      <c r="A129" s="29"/>
      <c r="B129" s="141"/>
      <c r="C129" s="142" t="s">
        <v>118</v>
      </c>
      <c r="D129" s="142" t="s">
        <v>112</v>
      </c>
      <c r="E129" s="143" t="s">
        <v>247</v>
      </c>
      <c r="F129" s="144" t="s">
        <v>248</v>
      </c>
      <c r="G129" s="145" t="s">
        <v>114</v>
      </c>
      <c r="H129" s="146">
        <v>120</v>
      </c>
      <c r="I129" s="147"/>
      <c r="J129" s="147">
        <f>ROUND(I129*H129,2)</f>
        <v>0</v>
      </c>
      <c r="K129" s="148"/>
      <c r="L129" s="30"/>
      <c r="M129" s="149" t="s">
        <v>1</v>
      </c>
      <c r="N129" s="150" t="s">
        <v>32</v>
      </c>
      <c r="O129" s="151">
        <v>0</v>
      </c>
      <c r="P129" s="151">
        <f>O129*H129</f>
        <v>0</v>
      </c>
      <c r="Q129" s="151">
        <v>0</v>
      </c>
      <c r="R129" s="151">
        <f>Q129*H129</f>
        <v>0</v>
      </c>
      <c r="S129" s="151">
        <v>0</v>
      </c>
      <c r="T129" s="15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3" t="s">
        <v>167</v>
      </c>
      <c r="AT129" s="153" t="s">
        <v>112</v>
      </c>
      <c r="AU129" s="153" t="s">
        <v>76</v>
      </c>
      <c r="AY129" s="17" t="s">
        <v>110</v>
      </c>
      <c r="BE129" s="154">
        <f>IF(N129="základní",J129,0)</f>
        <v>0</v>
      </c>
      <c r="BF129" s="154">
        <f>IF(N129="snížená",J129,0)</f>
        <v>0</v>
      </c>
      <c r="BG129" s="154">
        <f>IF(N129="zákl. přenesená",J129,0)</f>
        <v>0</v>
      </c>
      <c r="BH129" s="154">
        <f>IF(N129="sníž. přenesená",J129,0)</f>
        <v>0</v>
      </c>
      <c r="BI129" s="154">
        <f>IF(N129="nulová",J129,0)</f>
        <v>0</v>
      </c>
      <c r="BJ129" s="17" t="s">
        <v>74</v>
      </c>
      <c r="BK129" s="154">
        <f>ROUND(I129*H129,2)</f>
        <v>0</v>
      </c>
      <c r="BL129" s="17" t="s">
        <v>167</v>
      </c>
      <c r="BM129" s="153" t="s">
        <v>249</v>
      </c>
    </row>
    <row r="130" spans="1:65" s="12" customFormat="1" ht="22.95" customHeight="1">
      <c r="B130" s="129"/>
      <c r="D130" s="130" t="s">
        <v>66</v>
      </c>
      <c r="E130" s="139" t="s">
        <v>250</v>
      </c>
      <c r="F130" s="139" t="s">
        <v>251</v>
      </c>
      <c r="J130" s="140">
        <f>BK130</f>
        <v>0</v>
      </c>
      <c r="L130" s="129"/>
      <c r="M130" s="133"/>
      <c r="N130" s="134"/>
      <c r="O130" s="134"/>
      <c r="P130" s="135">
        <f>SUM(P131:P132)</f>
        <v>0</v>
      </c>
      <c r="Q130" s="134"/>
      <c r="R130" s="135">
        <f>SUM(R131:R132)</f>
        <v>0</v>
      </c>
      <c r="S130" s="134"/>
      <c r="T130" s="136">
        <f>SUM(T131:T132)</f>
        <v>0</v>
      </c>
      <c r="AR130" s="130" t="s">
        <v>129</v>
      </c>
      <c r="AT130" s="137" t="s">
        <v>66</v>
      </c>
      <c r="AU130" s="137" t="s">
        <v>74</v>
      </c>
      <c r="AY130" s="130" t="s">
        <v>110</v>
      </c>
      <c r="BK130" s="138">
        <f>SUM(BK131:BK132)</f>
        <v>0</v>
      </c>
    </row>
    <row r="131" spans="1:65" s="2" customFormat="1" ht="16.5" customHeight="1">
      <c r="A131" s="29"/>
      <c r="B131" s="141"/>
      <c r="C131" s="142" t="s">
        <v>115</v>
      </c>
      <c r="D131" s="142" t="s">
        <v>112</v>
      </c>
      <c r="E131" s="143" t="s">
        <v>252</v>
      </c>
      <c r="F131" s="144" t="s">
        <v>253</v>
      </c>
      <c r="G131" s="145" t="s">
        <v>166</v>
      </c>
      <c r="H131" s="146">
        <v>1</v>
      </c>
      <c r="I131" s="147"/>
      <c r="J131" s="147">
        <f>ROUND(I131*H131,2)</f>
        <v>0</v>
      </c>
      <c r="K131" s="148"/>
      <c r="L131" s="30"/>
      <c r="M131" s="149" t="s">
        <v>1</v>
      </c>
      <c r="N131" s="150" t="s">
        <v>32</v>
      </c>
      <c r="O131" s="151">
        <v>0</v>
      </c>
      <c r="P131" s="151">
        <f>O131*H131</f>
        <v>0</v>
      </c>
      <c r="Q131" s="151">
        <v>0</v>
      </c>
      <c r="R131" s="151">
        <f>Q131*H131</f>
        <v>0</v>
      </c>
      <c r="S131" s="151">
        <v>0</v>
      </c>
      <c r="T131" s="152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167</v>
      </c>
      <c r="AT131" s="153" t="s">
        <v>112</v>
      </c>
      <c r="AU131" s="153" t="s">
        <v>76</v>
      </c>
      <c r="AY131" s="17" t="s">
        <v>110</v>
      </c>
      <c r="BE131" s="154">
        <f>IF(N131="základní",J131,0)</f>
        <v>0</v>
      </c>
      <c r="BF131" s="154">
        <f>IF(N131="snížená",J131,0)</f>
        <v>0</v>
      </c>
      <c r="BG131" s="154">
        <f>IF(N131="zákl. přenesená",J131,0)</f>
        <v>0</v>
      </c>
      <c r="BH131" s="154">
        <f>IF(N131="sníž. přenesená",J131,0)</f>
        <v>0</v>
      </c>
      <c r="BI131" s="154">
        <f>IF(N131="nulová",J131,0)</f>
        <v>0</v>
      </c>
      <c r="BJ131" s="17" t="s">
        <v>74</v>
      </c>
      <c r="BK131" s="154">
        <f>ROUND(I131*H131,2)</f>
        <v>0</v>
      </c>
      <c r="BL131" s="17" t="s">
        <v>167</v>
      </c>
      <c r="BM131" s="153" t="s">
        <v>254</v>
      </c>
    </row>
    <row r="132" spans="1:65" s="2" customFormat="1" ht="24.6" customHeight="1">
      <c r="A132" s="29"/>
      <c r="B132" s="141"/>
      <c r="C132" s="142" t="s">
        <v>129</v>
      </c>
      <c r="D132" s="142" t="s">
        <v>112</v>
      </c>
      <c r="E132" s="143" t="s">
        <v>255</v>
      </c>
      <c r="F132" s="144" t="s">
        <v>256</v>
      </c>
      <c r="G132" s="145" t="s">
        <v>166</v>
      </c>
      <c r="H132" s="146">
        <v>1</v>
      </c>
      <c r="I132" s="147"/>
      <c r="J132" s="147">
        <f>ROUND(I132*H132,2)</f>
        <v>0</v>
      </c>
      <c r="K132" s="148"/>
      <c r="L132" s="30"/>
      <c r="M132" s="149" t="s">
        <v>1</v>
      </c>
      <c r="N132" s="150" t="s">
        <v>32</v>
      </c>
      <c r="O132" s="151">
        <v>0</v>
      </c>
      <c r="P132" s="151">
        <f>O132*H132</f>
        <v>0</v>
      </c>
      <c r="Q132" s="151">
        <v>0</v>
      </c>
      <c r="R132" s="151">
        <f>Q132*H132</f>
        <v>0</v>
      </c>
      <c r="S132" s="151">
        <v>0</v>
      </c>
      <c r="T132" s="152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167</v>
      </c>
      <c r="AT132" s="153" t="s">
        <v>112</v>
      </c>
      <c r="AU132" s="153" t="s">
        <v>76</v>
      </c>
      <c r="AY132" s="17" t="s">
        <v>110</v>
      </c>
      <c r="BE132" s="154">
        <f>IF(N132="základní",J132,0)</f>
        <v>0</v>
      </c>
      <c r="BF132" s="154">
        <f>IF(N132="snížená",J132,0)</f>
        <v>0</v>
      </c>
      <c r="BG132" s="154">
        <f>IF(N132="zákl. přenesená",J132,0)</f>
        <v>0</v>
      </c>
      <c r="BH132" s="154">
        <f>IF(N132="sníž. přenesená",J132,0)</f>
        <v>0</v>
      </c>
      <c r="BI132" s="154">
        <f>IF(N132="nulová",J132,0)</f>
        <v>0</v>
      </c>
      <c r="BJ132" s="17" t="s">
        <v>74</v>
      </c>
      <c r="BK132" s="154">
        <f>ROUND(I132*H132,2)</f>
        <v>0</v>
      </c>
      <c r="BL132" s="17" t="s">
        <v>167</v>
      </c>
      <c r="BM132" s="153" t="s">
        <v>257</v>
      </c>
    </row>
    <row r="133" spans="1:65" s="12" customFormat="1" ht="22.95" customHeight="1">
      <c r="B133" s="129"/>
      <c r="D133" s="130" t="s">
        <v>66</v>
      </c>
      <c r="E133" s="139" t="s">
        <v>258</v>
      </c>
      <c r="F133" s="139" t="s">
        <v>259</v>
      </c>
      <c r="J133" s="140">
        <f>BK133</f>
        <v>0</v>
      </c>
      <c r="L133" s="129"/>
      <c r="M133" s="133"/>
      <c r="N133" s="134"/>
      <c r="O133" s="134"/>
      <c r="P133" s="135">
        <f>P134</f>
        <v>0</v>
      </c>
      <c r="Q133" s="134"/>
      <c r="R133" s="135">
        <f>R134</f>
        <v>0</v>
      </c>
      <c r="S133" s="134"/>
      <c r="T133" s="136">
        <f>T134</f>
        <v>0</v>
      </c>
      <c r="AR133" s="130" t="s">
        <v>129</v>
      </c>
      <c r="AT133" s="137" t="s">
        <v>66</v>
      </c>
      <c r="AU133" s="137" t="s">
        <v>74</v>
      </c>
      <c r="AY133" s="130" t="s">
        <v>110</v>
      </c>
      <c r="BK133" s="138">
        <f>BK134</f>
        <v>0</v>
      </c>
    </row>
    <row r="134" spans="1:65" s="2" customFormat="1" ht="47.4" customHeight="1">
      <c r="A134" s="29"/>
      <c r="B134" s="141"/>
      <c r="C134" s="142" t="s">
        <v>132</v>
      </c>
      <c r="D134" s="142" t="s">
        <v>112</v>
      </c>
      <c r="E134" s="143" t="s">
        <v>260</v>
      </c>
      <c r="F134" s="144" t="s">
        <v>526</v>
      </c>
      <c r="G134" s="145" t="s">
        <v>166</v>
      </c>
      <c r="H134" s="146">
        <v>1</v>
      </c>
      <c r="I134" s="147"/>
      <c r="J134" s="147">
        <f>ROUND(I134*H134,2)</f>
        <v>0</v>
      </c>
      <c r="K134" s="148"/>
      <c r="L134" s="30"/>
      <c r="M134" s="149" t="s">
        <v>1</v>
      </c>
      <c r="N134" s="150" t="s">
        <v>32</v>
      </c>
      <c r="O134" s="151">
        <v>0</v>
      </c>
      <c r="P134" s="151">
        <f>O134*H134</f>
        <v>0</v>
      </c>
      <c r="Q134" s="151">
        <v>0</v>
      </c>
      <c r="R134" s="151">
        <f>Q134*H134</f>
        <v>0</v>
      </c>
      <c r="S134" s="151">
        <v>0</v>
      </c>
      <c r="T134" s="15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167</v>
      </c>
      <c r="AT134" s="153" t="s">
        <v>112</v>
      </c>
      <c r="AU134" s="153" t="s">
        <v>76</v>
      </c>
      <c r="AY134" s="17" t="s">
        <v>110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7" t="s">
        <v>74</v>
      </c>
      <c r="BK134" s="154">
        <f>ROUND(I134*H134,2)</f>
        <v>0</v>
      </c>
      <c r="BL134" s="17" t="s">
        <v>167</v>
      </c>
      <c r="BM134" s="153" t="s">
        <v>261</v>
      </c>
    </row>
    <row r="135" spans="1:65" s="2" customFormat="1" ht="21.75" customHeight="1">
      <c r="A135" s="193"/>
      <c r="B135" s="141"/>
      <c r="C135" s="195"/>
      <c r="D135" s="195"/>
      <c r="E135" s="196"/>
      <c r="F135" s="197" t="s">
        <v>297</v>
      </c>
      <c r="G135" s="198"/>
      <c r="H135" s="199"/>
      <c r="I135" s="200"/>
      <c r="J135" s="200"/>
      <c r="K135" s="201"/>
      <c r="L135" s="30"/>
      <c r="M135" s="149"/>
      <c r="N135" s="150"/>
      <c r="O135" s="151"/>
      <c r="P135" s="151"/>
      <c r="Q135" s="151"/>
      <c r="R135" s="151"/>
      <c r="S135" s="151"/>
      <c r="T135" s="152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R135" s="153"/>
      <c r="AT135" s="153"/>
      <c r="AU135" s="153"/>
      <c r="AY135" s="17"/>
      <c r="BE135" s="154"/>
      <c r="BF135" s="154"/>
      <c r="BG135" s="154"/>
      <c r="BH135" s="154"/>
      <c r="BI135" s="154"/>
      <c r="BJ135" s="17"/>
      <c r="BK135" s="154"/>
      <c r="BL135" s="17"/>
      <c r="BM135" s="153"/>
    </row>
    <row r="136" spans="1:65" s="12" customFormat="1" ht="22.95" customHeight="1">
      <c r="B136" s="129"/>
      <c r="D136" s="130" t="s">
        <v>66</v>
      </c>
      <c r="E136" s="139" t="s">
        <v>162</v>
      </c>
      <c r="F136" s="139" t="s">
        <v>163</v>
      </c>
      <c r="J136" s="140">
        <f>BK136</f>
        <v>0</v>
      </c>
      <c r="L136" s="129"/>
      <c r="M136" s="133"/>
      <c r="N136" s="134"/>
      <c r="O136" s="134"/>
      <c r="P136" s="135">
        <f>SUM(P137:P140)</f>
        <v>0</v>
      </c>
      <c r="Q136" s="134"/>
      <c r="R136" s="135">
        <f>SUM(R137:R140)</f>
        <v>0</v>
      </c>
      <c r="S136" s="134"/>
      <c r="T136" s="136">
        <f>SUM(T137:T140)</f>
        <v>0</v>
      </c>
      <c r="AR136" s="130" t="s">
        <v>129</v>
      </c>
      <c r="AT136" s="137" t="s">
        <v>66</v>
      </c>
      <c r="AU136" s="137" t="s">
        <v>74</v>
      </c>
      <c r="AY136" s="130" t="s">
        <v>110</v>
      </c>
      <c r="BK136" s="138">
        <f>SUM(BK137:BK140)</f>
        <v>0</v>
      </c>
    </row>
    <row r="137" spans="1:65" s="2" customFormat="1" ht="16.5" customHeight="1">
      <c r="A137" s="29"/>
      <c r="B137" s="141"/>
      <c r="C137" s="142" t="s">
        <v>136</v>
      </c>
      <c r="D137" s="142" t="s">
        <v>112</v>
      </c>
      <c r="E137" s="143" t="s">
        <v>262</v>
      </c>
      <c r="F137" s="144" t="s">
        <v>163</v>
      </c>
      <c r="G137" s="145" t="s">
        <v>166</v>
      </c>
      <c r="H137" s="146">
        <v>1</v>
      </c>
      <c r="I137" s="147"/>
      <c r="J137" s="147">
        <f>ROUND(I137*H137,2)</f>
        <v>0</v>
      </c>
      <c r="K137" s="148"/>
      <c r="L137" s="30"/>
      <c r="M137" s="149" t="s">
        <v>1</v>
      </c>
      <c r="N137" s="150" t="s">
        <v>32</v>
      </c>
      <c r="O137" s="151">
        <v>0</v>
      </c>
      <c r="P137" s="151">
        <f>O137*H137</f>
        <v>0</v>
      </c>
      <c r="Q137" s="151">
        <v>0</v>
      </c>
      <c r="R137" s="151">
        <f>Q137*H137</f>
        <v>0</v>
      </c>
      <c r="S137" s="151">
        <v>0</v>
      </c>
      <c r="T137" s="152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167</v>
      </c>
      <c r="AT137" s="153" t="s">
        <v>112</v>
      </c>
      <c r="AU137" s="153" t="s">
        <v>76</v>
      </c>
      <c r="AY137" s="17" t="s">
        <v>110</v>
      </c>
      <c r="BE137" s="154">
        <f>IF(N137="základní",J137,0)</f>
        <v>0</v>
      </c>
      <c r="BF137" s="154">
        <f>IF(N137="snížená",J137,0)</f>
        <v>0</v>
      </c>
      <c r="BG137" s="154">
        <f>IF(N137="zákl. přenesená",J137,0)</f>
        <v>0</v>
      </c>
      <c r="BH137" s="154">
        <f>IF(N137="sníž. přenesená",J137,0)</f>
        <v>0</v>
      </c>
      <c r="BI137" s="154">
        <f>IF(N137="nulová",J137,0)</f>
        <v>0</v>
      </c>
      <c r="BJ137" s="17" t="s">
        <v>74</v>
      </c>
      <c r="BK137" s="154">
        <f>ROUND(I137*H137,2)</f>
        <v>0</v>
      </c>
      <c r="BL137" s="17" t="s">
        <v>167</v>
      </c>
      <c r="BM137" s="153" t="s">
        <v>263</v>
      </c>
    </row>
    <row r="138" spans="1:65" s="15" customFormat="1" ht="30.6">
      <c r="B138" s="184"/>
      <c r="D138" s="156" t="s">
        <v>117</v>
      </c>
      <c r="E138" s="185" t="s">
        <v>1</v>
      </c>
      <c r="F138" s="186" t="s">
        <v>296</v>
      </c>
      <c r="H138" s="185" t="s">
        <v>1</v>
      </c>
      <c r="L138" s="184"/>
      <c r="M138" s="187"/>
      <c r="N138" s="188"/>
      <c r="O138" s="188"/>
      <c r="P138" s="188"/>
      <c r="Q138" s="188"/>
      <c r="R138" s="188"/>
      <c r="S138" s="188"/>
      <c r="T138" s="189"/>
      <c r="AT138" s="185" t="s">
        <v>117</v>
      </c>
      <c r="AU138" s="185" t="s">
        <v>76</v>
      </c>
      <c r="AV138" s="15" t="s">
        <v>74</v>
      </c>
      <c r="AW138" s="15" t="s">
        <v>23</v>
      </c>
      <c r="AX138" s="15" t="s">
        <v>67</v>
      </c>
      <c r="AY138" s="185" t="s">
        <v>110</v>
      </c>
    </row>
    <row r="139" spans="1:65" s="15" customFormat="1" ht="20.399999999999999">
      <c r="B139" s="184"/>
      <c r="D139" s="156" t="s">
        <v>117</v>
      </c>
      <c r="E139" s="185" t="s">
        <v>1</v>
      </c>
      <c r="F139" s="186" t="s">
        <v>264</v>
      </c>
      <c r="H139" s="185" t="s">
        <v>1</v>
      </c>
      <c r="L139" s="184"/>
      <c r="M139" s="187"/>
      <c r="N139" s="188"/>
      <c r="O139" s="188"/>
      <c r="P139" s="188"/>
      <c r="Q139" s="188"/>
      <c r="R139" s="188"/>
      <c r="S139" s="188"/>
      <c r="T139" s="189"/>
      <c r="AT139" s="185" t="s">
        <v>117</v>
      </c>
      <c r="AU139" s="185" t="s">
        <v>76</v>
      </c>
      <c r="AV139" s="15" t="s">
        <v>74</v>
      </c>
      <c r="AW139" s="15" t="s">
        <v>23</v>
      </c>
      <c r="AX139" s="15" t="s">
        <v>67</v>
      </c>
      <c r="AY139" s="185" t="s">
        <v>110</v>
      </c>
    </row>
    <row r="140" spans="1:65" s="13" customFormat="1">
      <c r="B140" s="155"/>
      <c r="D140" s="156" t="s">
        <v>117</v>
      </c>
      <c r="E140" s="157" t="s">
        <v>1</v>
      </c>
      <c r="F140" s="158" t="s">
        <v>265</v>
      </c>
      <c r="H140" s="159">
        <v>1</v>
      </c>
      <c r="L140" s="155"/>
      <c r="M140" s="190"/>
      <c r="N140" s="191"/>
      <c r="O140" s="191"/>
      <c r="P140" s="191"/>
      <c r="Q140" s="191"/>
      <c r="R140" s="191"/>
      <c r="S140" s="191"/>
      <c r="T140" s="192"/>
      <c r="AT140" s="157" t="s">
        <v>117</v>
      </c>
      <c r="AU140" s="157" t="s">
        <v>76</v>
      </c>
      <c r="AV140" s="13" t="s">
        <v>76</v>
      </c>
      <c r="AW140" s="13" t="s">
        <v>23</v>
      </c>
      <c r="AX140" s="13" t="s">
        <v>74</v>
      </c>
      <c r="AY140" s="157" t="s">
        <v>110</v>
      </c>
    </row>
    <row r="141" spans="1:65" s="2" customFormat="1" ht="6.9" customHeight="1">
      <c r="A141" s="29"/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30"/>
      <c r="M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</sheetData>
  <autoFilter ref="C121:K140" xr:uid="{00000000-0009-0000-0000-000003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Svislé zápory, kotvy</vt:lpstr>
      <vt:lpstr>02 - Obrubní pasy</vt:lpstr>
      <vt:lpstr>03 - Vedlejší rozpočtové</vt:lpstr>
      <vt:lpstr>'01 - Svislé zápory, kotvy'!Názvy_tisku</vt:lpstr>
      <vt:lpstr>'02 - Obrubní pasy'!Názvy_tisku</vt:lpstr>
      <vt:lpstr>'03 - Vedlejší rozpočtové'!Názvy_tisku</vt:lpstr>
      <vt:lpstr>'Rekapitulace stavby'!Názvy_tisku</vt:lpstr>
      <vt:lpstr>'01 - Svislé zápory, kotvy'!Oblast_tisku</vt:lpstr>
      <vt:lpstr>'02 - Obrubní pasy'!Oblast_tisku</vt:lpstr>
      <vt:lpstr>'03 - Vedlejší rozpočtové'!Oblast_tisku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PC-VALCIKOVA\valcikova</dc:creator>
  <cp:lastModifiedBy>Martin Špička</cp:lastModifiedBy>
  <cp:lastPrinted>2022-06-14T12:25:35Z</cp:lastPrinted>
  <dcterms:created xsi:type="dcterms:W3CDTF">2020-05-04T08:06:10Z</dcterms:created>
  <dcterms:modified xsi:type="dcterms:W3CDTF">2022-07-11T10:18:40Z</dcterms:modified>
</cp:coreProperties>
</file>